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  <sheet name="Kärkilyönnit" sheetId="5" r:id="rId4"/>
    <sheet name="Yleisö" sheetId="4" r:id="rId5"/>
  </sheets>
  <calcPr calcId="145621"/>
</workbook>
</file>

<file path=xl/calcChain.xml><?xml version="1.0" encoding="utf-8"?>
<calcChain xmlns="http://schemas.openxmlformats.org/spreadsheetml/2006/main">
  <c r="K96" i="1" l="1"/>
  <c r="S8" i="5" l="1"/>
  <c r="Q8" i="5"/>
  <c r="N8" i="5"/>
  <c r="K8" i="5"/>
  <c r="H8" i="5"/>
  <c r="S7" i="5"/>
  <c r="Q7" i="5"/>
  <c r="N7" i="5"/>
  <c r="K7" i="5"/>
  <c r="H7" i="5"/>
  <c r="S40" i="5"/>
  <c r="R40" i="5"/>
  <c r="T40" i="5" s="1"/>
  <c r="Q40" i="5"/>
  <c r="N40" i="5"/>
  <c r="K40" i="5"/>
  <c r="H40" i="5"/>
  <c r="I96" i="1" l="1"/>
  <c r="E96" i="1"/>
  <c r="I95" i="1"/>
  <c r="I94" i="1"/>
  <c r="I93" i="1"/>
  <c r="I92" i="1"/>
  <c r="I91" i="1"/>
  <c r="W34" i="4" l="1"/>
  <c r="V34" i="4"/>
  <c r="W33" i="4"/>
  <c r="V33" i="4"/>
  <c r="W32" i="4"/>
  <c r="V32" i="4"/>
  <c r="W31" i="4"/>
  <c r="V31" i="4"/>
  <c r="W30" i="4"/>
  <c r="V30" i="4"/>
  <c r="W29" i="4"/>
  <c r="V29" i="4"/>
  <c r="W28" i="4"/>
  <c r="V28" i="4"/>
  <c r="W27" i="4"/>
  <c r="V27" i="4"/>
  <c r="W26" i="4"/>
  <c r="V26" i="4"/>
  <c r="W25" i="4"/>
  <c r="V25" i="4"/>
  <c r="W24" i="4"/>
  <c r="V24" i="4"/>
  <c r="W23" i="4"/>
  <c r="V23" i="4"/>
  <c r="W22" i="4"/>
  <c r="V22" i="4"/>
  <c r="W21" i="4"/>
  <c r="V21" i="4"/>
  <c r="W20" i="4"/>
  <c r="V20" i="4"/>
  <c r="W19" i="4"/>
  <c r="V19" i="4"/>
  <c r="W18" i="4"/>
  <c r="V18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5" i="4"/>
  <c r="V5" i="4"/>
  <c r="R31" i="4" l="1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R4" i="4"/>
  <c r="L33" i="4"/>
  <c r="L32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F34" i="4"/>
  <c r="F33" i="4"/>
  <c r="F32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Q45" i="5"/>
  <c r="N45" i="5"/>
  <c r="K45" i="5"/>
  <c r="H45" i="5"/>
  <c r="S67" i="5"/>
  <c r="S73" i="5" s="1"/>
  <c r="R67" i="5"/>
  <c r="R73" i="5" s="1"/>
  <c r="E35" i="5"/>
  <c r="T13" i="5"/>
  <c r="Q13" i="5"/>
  <c r="N13" i="5"/>
  <c r="K13" i="5"/>
  <c r="H13" i="5"/>
  <c r="T12" i="5"/>
  <c r="Q12" i="5"/>
  <c r="N12" i="5"/>
  <c r="K12" i="5"/>
  <c r="H12" i="5"/>
  <c r="E73" i="5"/>
  <c r="E72" i="5"/>
  <c r="P67" i="5"/>
  <c r="P73" i="5" s="1"/>
  <c r="O67" i="5"/>
  <c r="M67" i="5"/>
  <c r="M73" i="5" s="1"/>
  <c r="L67" i="5"/>
  <c r="L73" i="5" s="1"/>
  <c r="J67" i="5"/>
  <c r="J73" i="5" s="1"/>
  <c r="I67" i="5"/>
  <c r="G67" i="5"/>
  <c r="G73" i="5" s="1"/>
  <c r="F67" i="5"/>
  <c r="F73" i="5" s="1"/>
  <c r="Q66" i="5"/>
  <c r="N66" i="5"/>
  <c r="K66" i="5"/>
  <c r="H66" i="5"/>
  <c r="S35" i="5"/>
  <c r="S72" i="5" s="1"/>
  <c r="R35" i="5"/>
  <c r="R72" i="5" s="1"/>
  <c r="P35" i="5"/>
  <c r="P72" i="5" s="1"/>
  <c r="O35" i="5"/>
  <c r="O72" i="5" s="1"/>
  <c r="M35" i="5"/>
  <c r="M72" i="5" s="1"/>
  <c r="L35" i="5"/>
  <c r="L72" i="5" s="1"/>
  <c r="J35" i="5"/>
  <c r="J72" i="5" s="1"/>
  <c r="I35" i="5"/>
  <c r="I72" i="5" s="1"/>
  <c r="G35" i="5"/>
  <c r="G72" i="5" s="1"/>
  <c r="F35" i="5"/>
  <c r="F72" i="5" s="1"/>
  <c r="T34" i="5"/>
  <c r="Q34" i="5"/>
  <c r="N34" i="5"/>
  <c r="K34" i="5"/>
  <c r="H34" i="5"/>
  <c r="T33" i="5"/>
  <c r="Q33" i="5"/>
  <c r="N33" i="5"/>
  <c r="K33" i="5"/>
  <c r="H33" i="5"/>
  <c r="Q35" i="4"/>
  <c r="P35" i="4"/>
  <c r="K35" i="4"/>
  <c r="L35" i="4" s="1"/>
  <c r="J35" i="4"/>
  <c r="E35" i="4"/>
  <c r="D35" i="4"/>
  <c r="F8" i="4"/>
  <c r="F7" i="4"/>
  <c r="L6" i="4"/>
  <c r="F6" i="4"/>
  <c r="F5" i="4"/>
  <c r="W4" i="4"/>
  <c r="V4" i="4"/>
  <c r="F4" i="4"/>
  <c r="T67" i="5" l="1"/>
  <c r="T73" i="5" s="1"/>
  <c r="X8" i="4"/>
  <c r="V35" i="4"/>
  <c r="X5" i="4"/>
  <c r="X7" i="4"/>
  <c r="F35" i="4"/>
  <c r="R35" i="4"/>
  <c r="W35" i="4"/>
  <c r="X4" i="4"/>
  <c r="X6" i="4"/>
  <c r="K67" i="5"/>
  <c r="K73" i="5" s="1"/>
  <c r="Q67" i="5"/>
  <c r="Q73" i="5" s="1"/>
  <c r="K35" i="5"/>
  <c r="K72" i="5" s="1"/>
  <c r="Q35" i="5"/>
  <c r="Q72" i="5" s="1"/>
  <c r="H67" i="5"/>
  <c r="H73" i="5" s="1"/>
  <c r="N67" i="5"/>
  <c r="N73" i="5" s="1"/>
  <c r="I73" i="5"/>
  <c r="O73" i="5"/>
  <c r="H35" i="5"/>
  <c r="H72" i="5" s="1"/>
  <c r="N35" i="5"/>
  <c r="N72" i="5" s="1"/>
  <c r="T35" i="5"/>
  <c r="T72" i="5" s="1"/>
  <c r="AH128" i="1"/>
  <c r="X35" i="4" l="1"/>
  <c r="J82" i="1"/>
  <c r="K82" i="1"/>
  <c r="I82" i="1"/>
  <c r="H82" i="1"/>
  <c r="AH64" i="1" l="1"/>
  <c r="AH67" i="1" l="1"/>
  <c r="AH76" i="1"/>
  <c r="AH82" i="1"/>
  <c r="AH83" i="1"/>
  <c r="AH84" i="1"/>
  <c r="AH85" i="1"/>
  <c r="K132" i="1" l="1"/>
  <c r="K81" i="1" l="1"/>
  <c r="J81" i="1"/>
  <c r="I81" i="1"/>
  <c r="H81" i="1"/>
  <c r="AH63" i="1" l="1"/>
  <c r="AH62" i="1"/>
  <c r="AH61" i="1"/>
  <c r="AH123" i="1" l="1"/>
  <c r="AH124" i="1"/>
  <c r="AH125" i="1"/>
  <c r="AH126" i="1"/>
  <c r="AH127" i="1"/>
  <c r="N43" i="1" l="1"/>
  <c r="V7" i="3" l="1"/>
  <c r="J7" i="3" l="1"/>
  <c r="O10" i="3" l="1"/>
  <c r="N10" i="3"/>
  <c r="M10" i="3"/>
  <c r="L10" i="3"/>
  <c r="K10" i="3"/>
  <c r="K13" i="3" s="1"/>
  <c r="AS7" i="3"/>
  <c r="AQ7" i="3"/>
  <c r="AP7" i="3"/>
  <c r="AO7" i="3"/>
  <c r="AN7" i="3"/>
  <c r="AM7" i="3"/>
  <c r="AG7" i="3"/>
  <c r="K12" i="3" s="1"/>
  <c r="AE7" i="3"/>
  <c r="I12" i="3" s="1"/>
  <c r="H12" i="3"/>
  <c r="G12" i="3"/>
  <c r="F12" i="3"/>
  <c r="E12" i="3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O11" i="3" l="1"/>
  <c r="J11" i="3"/>
  <c r="N11" i="3"/>
  <c r="L11" i="3"/>
  <c r="M11" i="3"/>
  <c r="I13" i="3"/>
  <c r="O13" i="3" s="1"/>
  <c r="O12" i="3"/>
  <c r="F13" i="3"/>
  <c r="H13" i="3"/>
  <c r="M13" i="3" s="1"/>
  <c r="N12" i="3"/>
  <c r="L12" i="3"/>
  <c r="M12" i="3"/>
  <c r="N13" i="3" l="1"/>
  <c r="L13" i="3"/>
  <c r="I27" i="2" l="1"/>
  <c r="G27" i="2"/>
  <c r="Y36" i="1"/>
  <c r="I42" i="1" s="1"/>
  <c r="X36" i="1"/>
  <c r="W36" i="1"/>
  <c r="G42" i="1" s="1"/>
  <c r="V36" i="1"/>
  <c r="F42" i="1" s="1"/>
  <c r="U36" i="1"/>
  <c r="E42" i="1" s="1"/>
  <c r="P27" i="2"/>
  <c r="O27" i="2"/>
  <c r="N27" i="2"/>
  <c r="M27" i="2"/>
  <c r="O5" i="1"/>
  <c r="AN36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O27" i="1"/>
  <c r="O26" i="1"/>
  <c r="O25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24" i="1"/>
  <c r="AQ36" i="1"/>
  <c r="AP36" i="1"/>
  <c r="AO36" i="1"/>
  <c r="AM36" i="1"/>
  <c r="AL36" i="1"/>
  <c r="H42" i="1"/>
  <c r="M36" i="1"/>
  <c r="L36" i="1"/>
  <c r="K36" i="1"/>
  <c r="J36" i="1"/>
  <c r="I36" i="1"/>
  <c r="I41" i="1" s="1"/>
  <c r="H36" i="1"/>
  <c r="H41" i="1" s="1"/>
  <c r="G36" i="1"/>
  <c r="G41" i="1" s="1"/>
  <c r="F36" i="1"/>
  <c r="F41" i="1" s="1"/>
  <c r="E36" i="1"/>
  <c r="E41" i="1" s="1"/>
  <c r="M43" i="1"/>
  <c r="L43" i="1"/>
  <c r="K43" i="1"/>
  <c r="L42" i="1" l="1"/>
  <c r="M42" i="1"/>
  <c r="I44" i="1"/>
  <c r="AA29" i="1"/>
  <c r="F44" i="1"/>
  <c r="O36" i="1"/>
  <c r="N36" i="1" s="1"/>
  <c r="N41" i="1" s="1"/>
  <c r="N42" i="1"/>
  <c r="Z36" i="1" s="1"/>
  <c r="E44" i="1"/>
  <c r="K42" i="1"/>
  <c r="O41" i="1"/>
  <c r="O44" i="1" s="1"/>
  <c r="L41" i="1"/>
  <c r="K41" i="1"/>
  <c r="G44" i="1"/>
  <c r="D38" i="1"/>
  <c r="H44" i="1"/>
  <c r="M41" i="1"/>
  <c r="L44" i="1" l="1"/>
  <c r="N44" i="1"/>
  <c r="K44" i="1"/>
  <c r="M44" i="1"/>
</calcChain>
</file>

<file path=xl/sharedStrings.xml><?xml version="1.0" encoding="utf-8"?>
<sst xmlns="http://schemas.openxmlformats.org/spreadsheetml/2006/main" count="2264" uniqueCount="789">
  <si>
    <t>Vuosi</t>
  </si>
  <si>
    <t>Seura</t>
  </si>
  <si>
    <t>OTT</t>
  </si>
  <si>
    <t>Sija</t>
  </si>
  <si>
    <t>LÖI</t>
  </si>
  <si>
    <t>TOI</t>
  </si>
  <si>
    <t>Yhteensä</t>
  </si>
  <si>
    <t>KUN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</si>
  <si>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</si>
  <si>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</si>
  <si>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</si>
  <si>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</si>
  <si>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</si>
  <si>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</si>
  <si>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</si>
  <si>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</si>
  <si>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</si>
  <si>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</si>
  <si>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</si>
  <si>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</si>
  <si>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</si>
  <si>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</si>
  <si>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</si>
  <si>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</si>
  <si>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</si>
  <si>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</si>
  <si>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</si>
  <si>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</si>
  <si>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</si>
  <si>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</si>
  <si>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Toni Kohonen</t>
  </si>
  <si>
    <t>11.</t>
  </si>
  <si>
    <t>KiPa</t>
  </si>
  <si>
    <t>5.</t>
  </si>
  <si>
    <t>6.</t>
  </si>
  <si>
    <t>Lippo</t>
  </si>
  <si>
    <t>2.</t>
  </si>
  <si>
    <t>3.</t>
  </si>
  <si>
    <t>1.</t>
  </si>
  <si>
    <t>SoJy</t>
  </si>
  <si>
    <t>4.</t>
  </si>
  <si>
    <t>9.</t>
  </si>
  <si>
    <t>KPL</t>
  </si>
  <si>
    <t>02.05. 1993  SMJ - KiPa  10-1</t>
  </si>
  <si>
    <t>09.05. 1993  KiPa - MuPS  7-4</t>
  </si>
  <si>
    <t xml:space="preserve">  17 v   3 kk  19 pv</t>
  </si>
  <si>
    <t>2.  ottelu</t>
  </si>
  <si>
    <t xml:space="preserve">  17 v   3 kk  26 pv</t>
  </si>
  <si>
    <t>Seurat</t>
  </si>
  <si>
    <t>Lippo = Oulun Lippo  (1955)</t>
  </si>
  <si>
    <t>SoJy = Sotkamon Jymy  (1909)</t>
  </si>
  <si>
    <t>KPL = Kouvolan Pallonlyöjät  (1931)</t>
  </si>
  <si>
    <t>13.1.1976   Kitee</t>
  </si>
  <si>
    <t>KiPa = Kiteen Pallo-90  (1990),  kasvattajaseura</t>
  </si>
  <si>
    <t>L+T</t>
  </si>
  <si>
    <t>7.</t>
  </si>
  <si>
    <t>10.</t>
  </si>
  <si>
    <t>8.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</si>
  <si>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</si>
  <si>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</si>
  <si>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</si>
  <si>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</si>
  <si>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</si>
  <si>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</si>
  <si>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</si>
  <si>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</si>
  <si>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</si>
  <si>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</si>
  <si>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</si>
  <si>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</si>
  <si>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</si>
  <si>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17.08. 1997  Hyvinkää</t>
  </si>
  <si>
    <t xml:space="preserve">  2-0  (5-2, 11-6)</t>
  </si>
  <si>
    <t>Itä</t>
  </si>
  <si>
    <t>Hannu Manninen</t>
  </si>
  <si>
    <t>7153</t>
  </si>
  <si>
    <t>28.06. 1998  Sotkamo</t>
  </si>
  <si>
    <t xml:space="preserve">  2-0  (6-5, 13-0)</t>
  </si>
  <si>
    <t>jok</t>
  </si>
  <si>
    <t>Petri Kaijansinkko</t>
  </si>
  <si>
    <t>6987</t>
  </si>
  <si>
    <t>04.07. 1999  Sotkamo</t>
  </si>
  <si>
    <t xml:space="preserve">  2-0  (11-7, 2-0)</t>
  </si>
  <si>
    <t>Pasi Varonen</t>
  </si>
  <si>
    <t>4276</t>
  </si>
  <si>
    <t>06.08. 2000  Oulu</t>
  </si>
  <si>
    <t xml:space="preserve">  2-1  (5-6, 2-0, 1-1, 4-3)</t>
  </si>
  <si>
    <t>Olli Viljaranta</t>
  </si>
  <si>
    <t>5640</t>
  </si>
  <si>
    <t>15.07. 2001  Hamina</t>
  </si>
  <si>
    <t xml:space="preserve">  0-2  (1-4, 1-2)</t>
  </si>
  <si>
    <t>5075</t>
  </si>
  <si>
    <t>30.06. 2002  Seinäjoki</t>
  </si>
  <si>
    <t xml:space="preserve">  0-2  (2-3, 4-9)</t>
  </si>
  <si>
    <t>Pasi Virtanen</t>
  </si>
  <si>
    <t>4713</t>
  </si>
  <si>
    <t>02.08. 2003  Sotkamo</t>
  </si>
  <si>
    <t xml:space="preserve">  1-0  (1-1, 1-0)</t>
  </si>
  <si>
    <t>Raimo Bragge</t>
  </si>
  <si>
    <t>4120</t>
  </si>
  <si>
    <t>20.06. 2004  Hyvinkää</t>
  </si>
  <si>
    <t xml:space="preserve">  2-1  (5-1, 4-5, 1-0)</t>
  </si>
  <si>
    <t>II p</t>
  </si>
  <si>
    <t>Jari Karjanlahti</t>
  </si>
  <si>
    <t>4310</t>
  </si>
  <si>
    <t>24.07. 2005  Oulu</t>
  </si>
  <si>
    <t xml:space="preserve">  1-0  (1-1, 2-1)</t>
  </si>
  <si>
    <t>Vesa Varonen</t>
  </si>
  <si>
    <t>5048</t>
  </si>
  <si>
    <t>02.07. 2006  Kitee</t>
  </si>
  <si>
    <t xml:space="preserve">  1-0  (3-0, 1-1)</t>
  </si>
  <si>
    <t>I p</t>
  </si>
  <si>
    <t>Eero Pitkänen</t>
  </si>
  <si>
    <t>5212</t>
  </si>
  <si>
    <t>01.07. 2007  Kouvola</t>
  </si>
  <si>
    <t xml:space="preserve">  1-2  (3-3, 7-3, 0-2)</t>
  </si>
  <si>
    <t>3v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</si>
  <si>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</si>
  <si>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</si>
  <si>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</si>
  <si>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</si>
  <si>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</si>
  <si>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</si>
  <si>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</si>
  <si>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</si>
  <si>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04.07. 2010  Helsinki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</si>
  <si>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</si>
  <si>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</si>
  <si>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</si>
  <si>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</si>
  <si>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</si>
  <si>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Mikko Hylkilä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</si>
  <si>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</si>
  <si>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</si>
  <si>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</si>
  <si>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</si>
  <si>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</si>
  <si>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</si>
  <si>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</si>
  <si>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Ikä ensimmäisessä ottelussa</t>
  </si>
  <si>
    <t>21 v  7 kk  4 pv</t>
  </si>
  <si>
    <t>C - POJAT</t>
  </si>
  <si>
    <t>31.07. 1990  Raahe</t>
  </si>
  <si>
    <t xml:space="preserve"> 24-16</t>
  </si>
  <si>
    <t>Hannu Pelkonen</t>
  </si>
  <si>
    <t>674</t>
  </si>
  <si>
    <t>30.07. 1991  Seinäjoki</t>
  </si>
  <si>
    <t xml:space="preserve"> 19-7</t>
  </si>
  <si>
    <t>Lasse Järvinen</t>
  </si>
  <si>
    <t>1175</t>
  </si>
  <si>
    <t>B - POJAT</t>
  </si>
  <si>
    <t>07.07. 1992  Hämeenlinna</t>
  </si>
  <si>
    <t xml:space="preserve">  8-6</t>
  </si>
  <si>
    <t>Pekka Arffman</t>
  </si>
  <si>
    <t>1500</t>
  </si>
  <si>
    <t>24.07. 1993  Jokioinen</t>
  </si>
  <si>
    <t xml:space="preserve">  11-7</t>
  </si>
  <si>
    <t>60</t>
  </si>
  <si>
    <t>A - POJAT</t>
  </si>
  <si>
    <t>23.07. 1993  Kajaani</t>
  </si>
  <si>
    <t>Petri Lindsberg</t>
  </si>
  <si>
    <t>24.07. 1994  Loimaa</t>
  </si>
  <si>
    <t xml:space="preserve">  6-3</t>
  </si>
  <si>
    <t>A</t>
  </si>
  <si>
    <t>14.07. 1995  Alajärvi</t>
  </si>
  <si>
    <t xml:space="preserve">  0-2  (1-5, 0-1)</t>
  </si>
  <si>
    <t>3420</t>
  </si>
  <si>
    <t>13.07. 1996  Kitee</t>
  </si>
  <si>
    <t xml:space="preserve">  2-0  (6-1, 1-0)</t>
  </si>
  <si>
    <t>Rauno Tuomainen</t>
  </si>
  <si>
    <t>4798</t>
  </si>
  <si>
    <t>20.07. 2014  Seinäjoki</t>
  </si>
  <si>
    <t xml:space="preserve">  1-2  (0-1, 2-1, 0-1)</t>
  </si>
  <si>
    <t>5277</t>
  </si>
  <si>
    <t>28.06. 2015  Hyvinkää</t>
  </si>
  <si>
    <t>Mikko Huotari</t>
  </si>
  <si>
    <t xml:space="preserve">  1-2  1-2, 1-0, 0-1)</t>
  </si>
  <si>
    <t>4409</t>
  </si>
  <si>
    <t xml:space="preserve"> LIITTO - LEHDISTÖ - KORTTI</t>
  </si>
  <si>
    <t xml:space="preserve">  Tulos</t>
  </si>
  <si>
    <t xml:space="preserve">  KL-%</t>
  </si>
  <si>
    <t>Liitto</t>
  </si>
  <si>
    <t>17.06. 2011  Alajärvi</t>
  </si>
  <si>
    <t xml:space="preserve">  2-0  (3-1, 8-4)</t>
  </si>
  <si>
    <t>Miika Rantatorikka</t>
  </si>
  <si>
    <t>35 v  5 kk  4 pv</t>
  </si>
  <si>
    <t xml:space="preserve"> ITÄ - LÄNSI - KORTTI</t>
  </si>
  <si>
    <t>11-1</t>
  </si>
  <si>
    <t>03.07. 2016  Kouvola</t>
  </si>
  <si>
    <t xml:space="preserve">  0-1  (2-2, 2-3)</t>
  </si>
  <si>
    <t>Markku Hylkilä</t>
  </si>
  <si>
    <t>4085</t>
  </si>
  <si>
    <t>Mitalit</t>
  </si>
  <si>
    <t>0-0-0</t>
  </si>
  <si>
    <t>1-0-0</t>
  </si>
  <si>
    <t>0-0-1</t>
  </si>
  <si>
    <t xml:space="preserve"> Ottelu</t>
  </si>
  <si>
    <t xml:space="preserve"> Kunnari</t>
  </si>
  <si>
    <t>2-3  ViVe</t>
  </si>
  <si>
    <t>3-0  JoMa</t>
  </si>
  <si>
    <t>3-0  Tahko</t>
  </si>
  <si>
    <t>3-2  ViVe</t>
  </si>
  <si>
    <t>3-0  AA</t>
  </si>
  <si>
    <t>3-0  KiPa</t>
  </si>
  <si>
    <t>3-0  ViVe</t>
  </si>
  <si>
    <t>3-0  KoU</t>
  </si>
  <si>
    <t>4-0  Kiri</t>
  </si>
  <si>
    <t>3-0  PattU</t>
  </si>
  <si>
    <t>4-1  KiPa</t>
  </si>
  <si>
    <t>3-0  KPL</t>
  </si>
  <si>
    <t>3-0  Lippo</t>
  </si>
  <si>
    <t>1-3  ViVe</t>
  </si>
  <si>
    <t>4-3  Lippo</t>
  </si>
  <si>
    <t>1-3  SoJy</t>
  </si>
  <si>
    <t>0-3  PattU</t>
  </si>
  <si>
    <t>0-2  NJ</t>
  </si>
  <si>
    <t>0-3  SoJy</t>
  </si>
  <si>
    <t>0-1  PuPe</t>
  </si>
  <si>
    <t>3-2  Tahko</t>
  </si>
  <si>
    <t>3-0  NJ</t>
  </si>
  <si>
    <t>3-1  SMJ</t>
  </si>
  <si>
    <t>1-2  SoJy</t>
  </si>
  <si>
    <t>4-1  Lippo</t>
  </si>
  <si>
    <t>4-0  PattU</t>
  </si>
  <si>
    <t>2-0  KiPe</t>
  </si>
  <si>
    <t>3-0  SMJ</t>
  </si>
  <si>
    <t>3-1  KoU</t>
  </si>
  <si>
    <t>3-2  SMJ</t>
  </si>
  <si>
    <t>3-1  Tahko</t>
  </si>
  <si>
    <t>0-3  KiPa</t>
  </si>
  <si>
    <t>3-0  KaMa</t>
  </si>
  <si>
    <t>Jatkosarjakarsinta; 1-2  JoMa</t>
  </si>
  <si>
    <t>2-0  SoJy</t>
  </si>
  <si>
    <t>3-0  SiiPe</t>
  </si>
  <si>
    <t>1-3  SMJ</t>
  </si>
  <si>
    <t>2-3  Tahko</t>
  </si>
  <si>
    <t>1/3</t>
  </si>
  <si>
    <t>02.07. 2017  Imatra</t>
  </si>
  <si>
    <t>5/7</t>
  </si>
  <si>
    <t>0/1</t>
  </si>
  <si>
    <t>2/2</t>
  </si>
  <si>
    <t>3/4</t>
  </si>
  <si>
    <t>3/3</t>
  </si>
  <si>
    <t>1/1</t>
  </si>
  <si>
    <t>4/6</t>
  </si>
  <si>
    <t>6/8</t>
  </si>
  <si>
    <t>0/2</t>
  </si>
  <si>
    <t>3/5</t>
  </si>
  <si>
    <t>2/3</t>
  </si>
  <si>
    <t>1/2</t>
  </si>
  <si>
    <t>3/6</t>
  </si>
  <si>
    <t>4/5</t>
  </si>
  <si>
    <t>4/10</t>
  </si>
  <si>
    <t>2/6</t>
  </si>
  <si>
    <t>4/7</t>
  </si>
  <si>
    <t>2/7</t>
  </si>
  <si>
    <t>0/3</t>
  </si>
  <si>
    <t>2/5</t>
  </si>
  <si>
    <t>9/12</t>
  </si>
  <si>
    <t>3/8</t>
  </si>
  <si>
    <t xml:space="preserve">  2-1  (1-0, 1-2, 0-0, 1-0)</t>
  </si>
  <si>
    <t>5029</t>
  </si>
  <si>
    <t>3/7</t>
  </si>
  <si>
    <t>6/12</t>
  </si>
  <si>
    <t>5/9</t>
  </si>
  <si>
    <t>5/6</t>
  </si>
  <si>
    <t>9/9</t>
  </si>
  <si>
    <t>23/29</t>
  </si>
  <si>
    <t>1/5</t>
  </si>
  <si>
    <t>4/9</t>
  </si>
  <si>
    <t>6/6</t>
  </si>
  <si>
    <t>13/14</t>
  </si>
  <si>
    <t>0/4</t>
  </si>
  <si>
    <t>Play off, voitot, voittoprosentti</t>
  </si>
  <si>
    <t>hSM</t>
  </si>
  <si>
    <t xml:space="preserve">  Arvo-ottelut</t>
  </si>
  <si>
    <t>Pesispörssi</t>
  </si>
  <si>
    <t xml:space="preserve"> Lyöty</t>
  </si>
  <si>
    <t xml:space="preserve"> Tuotu</t>
  </si>
  <si>
    <t>Puolivälierät</t>
  </si>
  <si>
    <t>Välierät</t>
  </si>
  <si>
    <t>Pronssi</t>
  </si>
  <si>
    <t>Finaalit</t>
  </si>
  <si>
    <t>Kärkilyönnit</t>
  </si>
  <si>
    <t>Jatkosarja  1.</t>
  </si>
  <si>
    <t>Jatkosarja  2.</t>
  </si>
  <si>
    <t>Jatkosarja  4.</t>
  </si>
  <si>
    <t>1-3  Tiikerit</t>
  </si>
  <si>
    <t>3-1  JymyJussit</t>
  </si>
  <si>
    <t>3-1  JoMa</t>
  </si>
  <si>
    <t>13.</t>
  </si>
  <si>
    <t>27.</t>
  </si>
  <si>
    <t>22.</t>
  </si>
  <si>
    <t>28.</t>
  </si>
  <si>
    <t>17.</t>
  </si>
  <si>
    <t>25.</t>
  </si>
  <si>
    <t>16.</t>
  </si>
  <si>
    <t>15.</t>
  </si>
  <si>
    <t>19.</t>
  </si>
  <si>
    <t>12.</t>
  </si>
  <si>
    <t>20.</t>
  </si>
  <si>
    <t>26.</t>
  </si>
  <si>
    <t>18.</t>
  </si>
  <si>
    <t>14.</t>
  </si>
  <si>
    <t>29.</t>
  </si>
  <si>
    <t>24.</t>
  </si>
  <si>
    <t>30.</t>
  </si>
  <si>
    <t xml:space="preserve">  Runkosarja  TOP-30</t>
  </si>
  <si>
    <t>Ylempi loppusarja TOP-10</t>
  </si>
  <si>
    <t>1-0-1</t>
  </si>
  <si>
    <t xml:space="preserve"> Kultakypärä  ( 3 )  2002, 2007, 2009     &lt;&gt;     Tähtipelaaja  ( 3 )  2014, 2015, 2017</t>
  </si>
  <si>
    <t>01.07. 2018  Joensuu</t>
  </si>
  <si>
    <t>Matti Iivarinen</t>
  </si>
  <si>
    <t>Vuoden pesäpalloilija  ( 3 )  2001, 2005, 2014   &lt;&gt;   Vuoden lukkari  ( 13 )  1999, 2001, 2002, 2004, 2005, 2009, 2010, 2011, 2012, 2013, 2014, 2015, 2016     &lt;&gt;     Tehopelaaja  2002     &lt;&gt;     Pudotuspelien arvokkain  2011     &lt;&gt;     Kultainen räpylä  ( 7 )  1999, 2001, 2005, 2009, 2010, 2013, 2014</t>
  </si>
  <si>
    <t>4500</t>
  </si>
  <si>
    <t>16/41</t>
  </si>
  <si>
    <t>Ottelutilasto</t>
  </si>
  <si>
    <t>2-3  KPL</t>
  </si>
  <si>
    <t>0-2  ViVe</t>
  </si>
  <si>
    <t>1/4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</si>
  <si>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</si>
  <si>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</si>
  <si>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</si>
  <si>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</si>
  <si>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</si>
  <si>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</si>
  <si>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</si>
  <si>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</si>
  <si>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</si>
  <si>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KiPa  2</t>
  </si>
  <si>
    <t>suomensarja</t>
  </si>
  <si>
    <t>ykköspesis</t>
  </si>
  <si>
    <t>Lippo Jun</t>
  </si>
  <si>
    <t>Lippo Juniorit = Oulun Lippo Juniorit  (2003)</t>
  </si>
  <si>
    <t>TEHO</t>
  </si>
  <si>
    <t xml:space="preserve"> 1945 - 2001</t>
  </si>
  <si>
    <t xml:space="preserve"> 1979 - 2001</t>
  </si>
  <si>
    <t xml:space="preserve"> Ottelutilasto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</si>
  <si>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</si>
  <si>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</si>
  <si>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</si>
  <si>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</si>
  <si>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</si>
  <si>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</si>
  <si>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</si>
  <si>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</si>
  <si>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</si>
  <si>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</si>
  <si>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Etenijätilasto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</si>
  <si>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</si>
  <si>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</si>
  <si>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</si>
  <si>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</si>
  <si>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</si>
  <si>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</si>
  <si>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</si>
  <si>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</si>
  <si>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</si>
  <si>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</si>
  <si>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</si>
  <si>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</si>
  <si>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</si>
  <si>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</si>
  <si>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</si>
  <si>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</si>
  <si>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</si>
  <si>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</si>
  <si>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</si>
  <si>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</si>
  <si>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</si>
  <si>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</si>
  <si>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</si>
  <si>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</si>
  <si>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>Lippo J</t>
  </si>
  <si>
    <t xml:space="preserve"> </t>
  </si>
  <si>
    <t xml:space="preserve"> 100</t>
  </si>
  <si>
    <t xml:space="preserve"> 200</t>
  </si>
  <si>
    <t xml:space="preserve"> 300</t>
  </si>
  <si>
    <t xml:space="preserve"> 400</t>
  </si>
  <si>
    <t xml:space="preserve"> 500</t>
  </si>
  <si>
    <t xml:space="preserve"> 600</t>
  </si>
  <si>
    <t xml:space="preserve"> 700</t>
  </si>
  <si>
    <t xml:space="preserve"> Lyöjätilasto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</si>
  <si>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</si>
  <si>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</si>
  <si>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</si>
  <si>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</si>
  <si>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</si>
  <si>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</si>
  <si>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</si>
  <si>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</si>
  <si>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</si>
  <si>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</si>
  <si>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</si>
  <si>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</si>
  <si>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</si>
  <si>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</si>
  <si>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>27 v   5 kk 25 pv</t>
  </si>
  <si>
    <t>31 v   4 kk 28 pv</t>
  </si>
  <si>
    <t>35 v   4 kk 27 pv</t>
  </si>
  <si>
    <t>39 v   4 kk   1 pv</t>
  </si>
  <si>
    <t>42 v   5 kk   1 pv</t>
  </si>
  <si>
    <t xml:space="preserve"> 800</t>
  </si>
  <si>
    <t>692. ottelu</t>
  </si>
  <si>
    <t>616. ottelu</t>
  </si>
  <si>
    <t>565. ottelu</t>
  </si>
  <si>
    <t>469. ottelu</t>
  </si>
  <si>
    <t>366. ottelu</t>
  </si>
  <si>
    <t>282. ottelu</t>
  </si>
  <si>
    <t>695. ottelu</t>
  </si>
  <si>
    <t>546. ottelu</t>
  </si>
  <si>
    <t>392. ottelu</t>
  </si>
  <si>
    <t>219. ottelu</t>
  </si>
  <si>
    <t>111. ottelu</t>
  </si>
  <si>
    <t xml:space="preserve">  61.   08.07. 2003  SoJy - Lippo  1-2</t>
  </si>
  <si>
    <t xml:space="preserve">  17.   10.06. 2007  KPL - ViVe  0-2</t>
  </si>
  <si>
    <t xml:space="preserve">    4.   09.06. 2011  Kiri - SoJy  2-1</t>
  </si>
  <si>
    <t xml:space="preserve">    2.   14.05. 2015  SoJy - Kiri  2-0</t>
  </si>
  <si>
    <t xml:space="preserve">    1.   14.06. 2018  SoJy - AA  1-2</t>
  </si>
  <si>
    <t xml:space="preserve">  31.   11.08. 2002  SoJy - Tahko  2-1</t>
  </si>
  <si>
    <t xml:space="preserve">  18.   18.05. 2006  KiPa - NJ  2-1</t>
  </si>
  <si>
    <t xml:space="preserve">  13.   30.05. 2010  KPL - ViVe  0-2</t>
  </si>
  <si>
    <t xml:space="preserve">  12.   05.08. 2014  SoJy - KiPa  2-0</t>
  </si>
  <si>
    <t xml:space="preserve">    5.   14.07. 2015  KiPa - SoJy  1-2</t>
  </si>
  <si>
    <t xml:space="preserve">    8.   23.05. 2018  KiPa - SoJy  2-1</t>
  </si>
  <si>
    <t xml:space="preserve">  53.   17.05. 2007  KPL - Kiri  0-2</t>
  </si>
  <si>
    <t xml:space="preserve">  27.   30.05. 2013  SoJy - KoU  2-0</t>
  </si>
  <si>
    <t xml:space="preserve">  13.   31.05. 2018  IPV - SoJy  0-2</t>
  </si>
  <si>
    <t xml:space="preserve">    9.   20.08. 2006  KiPa - Tahko  1-0</t>
  </si>
  <si>
    <t xml:space="preserve">    7.   18.09. 2016  SoJy - ViVe  1-2</t>
  </si>
  <si>
    <t xml:space="preserve">  10.   14.08. 2008  ViVe - KPL  0-2</t>
  </si>
  <si>
    <t>235.</t>
  </si>
  <si>
    <t>34.</t>
  </si>
  <si>
    <t>41.</t>
  </si>
  <si>
    <t>68.</t>
  </si>
  <si>
    <t>94.</t>
  </si>
  <si>
    <t>131.</t>
  </si>
  <si>
    <t>201.</t>
  </si>
  <si>
    <t>44.</t>
  </si>
  <si>
    <t>72.</t>
  </si>
  <si>
    <t>103.</t>
  </si>
  <si>
    <t>171.</t>
  </si>
  <si>
    <t>204.</t>
  </si>
  <si>
    <t>198.</t>
  </si>
  <si>
    <t>128.</t>
  </si>
  <si>
    <t>54.</t>
  </si>
  <si>
    <t>182.</t>
  </si>
  <si>
    <t>197.</t>
  </si>
  <si>
    <t>199.</t>
  </si>
  <si>
    <t>127.</t>
  </si>
  <si>
    <t>97.</t>
  </si>
  <si>
    <t>57.</t>
  </si>
  <si>
    <t>250.</t>
  </si>
  <si>
    <t>192.</t>
  </si>
  <si>
    <t>129.</t>
  </si>
  <si>
    <t>75.</t>
  </si>
  <si>
    <t>46.</t>
  </si>
  <si>
    <t>36.</t>
  </si>
  <si>
    <t>IKÄ</t>
  </si>
  <si>
    <t xml:space="preserve"> RUNKOSARJA, KA / OTT</t>
  </si>
  <si>
    <t xml:space="preserve"> PLAY OFF,  KA / OTT</t>
  </si>
  <si>
    <t xml:space="preserve"> SIJOITUS</t>
  </si>
  <si>
    <t xml:space="preserve">    6.   23.08. 2005  KiPa - Tahko  0-1</t>
  </si>
  <si>
    <t>29 v   7 kk 10 pv</t>
  </si>
  <si>
    <t xml:space="preserve">    1.   20.08. 2015  AA - SoJy  0-2</t>
  </si>
  <si>
    <t>39 v   7 kk   7 pv</t>
  </si>
  <si>
    <t xml:space="preserve"> Tehotilasto</t>
  </si>
  <si>
    <t xml:space="preserve">    6.   09.08. 2007  KPL - JoMa  2-1</t>
  </si>
  <si>
    <t xml:space="preserve">  14.   01.09. 2002  SoJy - KoU  2-0</t>
  </si>
  <si>
    <t xml:space="preserve">    4.   19.08. 2014  KiPa - SoJy  1-2</t>
  </si>
  <si>
    <t>120. ottelu</t>
  </si>
  <si>
    <t xml:space="preserve">  61. ottelu</t>
  </si>
  <si>
    <t>191. ottelu</t>
  </si>
  <si>
    <t xml:space="preserve"> Kärkilyöjätilasto</t>
  </si>
  <si>
    <t xml:space="preserve">  8.   27.08. 2006  SoJy - KiPa  0-2</t>
  </si>
  <si>
    <t xml:space="preserve">  4.   11.08. 2009  Lippo - KPL  0-2</t>
  </si>
  <si>
    <t xml:space="preserve">  2.   09.08. 2011  KiPa - SoJy  1-0</t>
  </si>
  <si>
    <t xml:space="preserve">  2.   01.09. 2013  SoJy - ViVe  2-1</t>
  </si>
  <si>
    <t xml:space="preserve">  2.   11.09. 2016  SoJy - ViVe  2-0</t>
  </si>
  <si>
    <t xml:space="preserve"> 900</t>
  </si>
  <si>
    <t>114. ottelu</t>
  </si>
  <si>
    <t>135. ottelu</t>
  </si>
  <si>
    <t>159. ottelu</t>
  </si>
  <si>
    <t>187. ottelu</t>
  </si>
  <si>
    <t>217. ottelu</t>
  </si>
  <si>
    <t>285. ottelu</t>
  </si>
  <si>
    <t xml:space="preserve">  51.   13.05. 2003  SoJy - PuPe  2-1</t>
  </si>
  <si>
    <t>436.</t>
  </si>
  <si>
    <t>333.</t>
  </si>
  <si>
    <t>272.</t>
  </si>
  <si>
    <t>220.</t>
  </si>
  <si>
    <t>185.</t>
  </si>
  <si>
    <t>155.</t>
  </si>
  <si>
    <t>136.</t>
  </si>
  <si>
    <t>102.</t>
  </si>
  <si>
    <t>78.</t>
  </si>
  <si>
    <t>62.</t>
  </si>
  <si>
    <t>49.</t>
  </si>
  <si>
    <t>21.</t>
  </si>
  <si>
    <t>837.</t>
  </si>
  <si>
    <t>537.</t>
  </si>
  <si>
    <t>376.</t>
  </si>
  <si>
    <t>292.</t>
  </si>
  <si>
    <t>245.</t>
  </si>
  <si>
    <t>170.</t>
  </si>
  <si>
    <t>123.</t>
  </si>
  <si>
    <t>87.</t>
  </si>
  <si>
    <t>1029.</t>
  </si>
  <si>
    <t>793.</t>
  </si>
  <si>
    <t>689.</t>
  </si>
  <si>
    <t>559.</t>
  </si>
  <si>
    <t>405.</t>
  </si>
  <si>
    <t>325.</t>
  </si>
  <si>
    <t>258.</t>
  </si>
  <si>
    <t>144.</t>
  </si>
  <si>
    <t>109.</t>
  </si>
  <si>
    <t>84.</t>
  </si>
  <si>
    <t>73.</t>
  </si>
  <si>
    <t>63.</t>
  </si>
  <si>
    <t>37.</t>
  </si>
  <si>
    <t>23.</t>
  </si>
  <si>
    <t>940.</t>
  </si>
  <si>
    <t>656.</t>
  </si>
  <si>
    <t>529.</t>
  </si>
  <si>
    <t>401.</t>
  </si>
  <si>
    <t>316.</t>
  </si>
  <si>
    <t>187.</t>
  </si>
  <si>
    <t>133.</t>
  </si>
  <si>
    <t>90.</t>
  </si>
  <si>
    <t>51.</t>
  </si>
  <si>
    <t>38.</t>
  </si>
  <si>
    <t>847.</t>
  </si>
  <si>
    <t>603.</t>
  </si>
  <si>
    <t>434.</t>
  </si>
  <si>
    <t>358.</t>
  </si>
  <si>
    <t>288.</t>
  </si>
  <si>
    <t>221.</t>
  </si>
  <si>
    <t>167.</t>
  </si>
  <si>
    <t>125.</t>
  </si>
  <si>
    <t>98.</t>
  </si>
  <si>
    <t>70.</t>
  </si>
  <si>
    <t>55.</t>
  </si>
  <si>
    <t>42.</t>
  </si>
  <si>
    <t>167.   13.05. 2000  AA - KiPa  0-1</t>
  </si>
  <si>
    <t>24 v   4 kk   0 pv</t>
  </si>
  <si>
    <t>104.   10.06. 2003  SoJy - PattU  2-1</t>
  </si>
  <si>
    <t>294. ottelu</t>
  </si>
  <si>
    <t xml:space="preserve">  14.   18.06. 2006  Tahko - KiPa  0-2</t>
  </si>
  <si>
    <t>376. ottelu</t>
  </si>
  <si>
    <t xml:space="preserve">    7.   11.06. 2013  SoJy - AA  2-0</t>
  </si>
  <si>
    <t>550. ottelu</t>
  </si>
  <si>
    <t xml:space="preserve">    3.   28.06. 2016  SoJy - KiPa  2-1</t>
  </si>
  <si>
    <t>642. ottelu</t>
  </si>
  <si>
    <t xml:space="preserve"> Kunnaritilasto</t>
  </si>
  <si>
    <t xml:space="preserve"> Kärkilyöntitilasto</t>
  </si>
  <si>
    <t xml:space="preserve"> 2000</t>
  </si>
  <si>
    <t xml:space="preserve"> 3000</t>
  </si>
  <si>
    <t xml:space="preserve">  86.   27.05. 2001  SoJy - LP  2-0</t>
  </si>
  <si>
    <t>230. ottelu</t>
  </si>
  <si>
    <t>278. ottelu</t>
  </si>
  <si>
    <t>373. ottelu</t>
  </si>
  <si>
    <t>586. ottelu</t>
  </si>
  <si>
    <t xml:space="preserve">  47.   27.07. 2002  SoJy - SMJ  2-0</t>
  </si>
  <si>
    <t xml:space="preserve">  19.   11.06. 2006  ViVe - KiPa  0-2</t>
  </si>
  <si>
    <t xml:space="preserve">  13.   08.07. 2014  SoJy - PattU  2-0</t>
  </si>
  <si>
    <t>248. ottelu</t>
  </si>
  <si>
    <t xml:space="preserve"> 1000</t>
  </si>
  <si>
    <t xml:space="preserve">  18.   24.05. 2009  KPL - NJ  2-0</t>
  </si>
  <si>
    <t xml:space="preserve">  85.   24.07. 2001  SMJ - SoJy  0-2</t>
  </si>
  <si>
    <t>444. ottelu</t>
  </si>
  <si>
    <t xml:space="preserve">    2.   04.07. 2017  KoU - SoJy  2-1</t>
  </si>
  <si>
    <t>674. ottelu</t>
  </si>
  <si>
    <t xml:space="preserve">   20</t>
  </si>
  <si>
    <t xml:space="preserve">   30</t>
  </si>
  <si>
    <t xml:space="preserve">   40</t>
  </si>
  <si>
    <t xml:space="preserve"> RUNKOSARJA, TASASATASET,  ka. / peli</t>
  </si>
  <si>
    <t xml:space="preserve"> PLAY OFF, TASASATASET,  ka. / peli</t>
  </si>
  <si>
    <t>YLEISÖENNÄTYS  KOTONA</t>
  </si>
  <si>
    <t>YLEISÖENNÄTYS  VIERAISSA</t>
  </si>
  <si>
    <t>22.   31.07. 1997  Lippo - KiPa  0-2</t>
  </si>
  <si>
    <t>27.   27.07. 1997  SMJ - KiPa  1-2</t>
  </si>
  <si>
    <t>25.   11.09. 2010  KPL - ViVe  2-0,  fin 3/4</t>
  </si>
  <si>
    <t>38.   06.09. 2000  KiPa - SoJy  2-0,  fin 3/3</t>
  </si>
  <si>
    <t>45.   05.09. 2010  ViVe - KPL  2-1,  fin 2/4</t>
  </si>
  <si>
    <t>59.   10.09. 2005  KiPa - NJ  2-0,  fin 3/3</t>
  </si>
  <si>
    <t>61.   14.09. 1997  KiPa - SoJy  0-1,  fin 3/3</t>
  </si>
  <si>
    <t>73.   19.09. 2015  ViVe - SoJy  0-2,  fin 5/5</t>
  </si>
  <si>
    <t>71.   06.08. 1996  Lippo - SoJy  1-2</t>
  </si>
  <si>
    <t>63.   29.07. 2008  KPL - ViVe  2-0</t>
  </si>
  <si>
    <t>26.   12.09. 2009  KPL - SoJy  0-1,  fin 3/4</t>
  </si>
  <si>
    <t>33.   17.09. 2011  SoJy - ViVe  2-0,  fin 5/5</t>
  </si>
  <si>
    <t>58.   06.07. 2010  KPL - SoJy  2-0</t>
  </si>
  <si>
    <t xml:space="preserve"> 1945 - 2019</t>
  </si>
  <si>
    <t xml:space="preserve"> 1945 - 2020</t>
  </si>
  <si>
    <t xml:space="preserve"> 1979 - 2019</t>
  </si>
  <si>
    <t xml:space="preserve"> 1979 - 2020</t>
  </si>
  <si>
    <t>2-1  KiPa</t>
  </si>
  <si>
    <t>22/24</t>
  </si>
  <si>
    <t>2-0  JoMa</t>
  </si>
  <si>
    <t>ENSIMMÄISET RUNKOSARJASSA</t>
  </si>
  <si>
    <t>ENSIMMÄISET PUDOTUSPELEISSÄ</t>
  </si>
  <si>
    <t>YLEISÖ</t>
  </si>
  <si>
    <t>Ottelu</t>
  </si>
  <si>
    <t xml:space="preserve">  1.   13.08. 1995  KiPa - Tahko  1-0</t>
  </si>
  <si>
    <t>Lyöty</t>
  </si>
  <si>
    <t>Tuotu</t>
  </si>
  <si>
    <t>Kunnari</t>
  </si>
  <si>
    <t xml:space="preserve">  4.   20.08. 1995  Tahko - KiPa  0-1</t>
  </si>
  <si>
    <t>36.   12.09. 1999  KiPa - Tahko  2-1 k</t>
  </si>
  <si>
    <t>19 v   7 kk   7 pv</t>
  </si>
  <si>
    <t>19 v   7 kk   0 pv</t>
  </si>
  <si>
    <t>23 v   7 kk 30 pv</t>
  </si>
  <si>
    <t xml:space="preserve">  2-0  (4-1, 2-1)</t>
  </si>
  <si>
    <t>07.08. 2021  Pori</t>
  </si>
  <si>
    <t xml:space="preserve">  1-0  (3-1, 1-1)</t>
  </si>
  <si>
    <t>3p</t>
  </si>
  <si>
    <t>Iiro Haimi</t>
  </si>
  <si>
    <t>3050</t>
  </si>
  <si>
    <t>76/140</t>
  </si>
  <si>
    <t>17/32</t>
  </si>
  <si>
    <t>37/55</t>
  </si>
  <si>
    <t xml:space="preserve"> KUNNARIT YHDESSÄ OTTELUSSA</t>
  </si>
  <si>
    <t xml:space="preserve"> 1945 - 2021</t>
  </si>
  <si>
    <t xml:space="preserve">11.06. 2015 - </t>
  </si>
  <si>
    <t>3-1  ViVe</t>
  </si>
  <si>
    <t>19/23</t>
  </si>
  <si>
    <t>10/19</t>
  </si>
  <si>
    <t xml:space="preserve"> 1979 - 2021</t>
  </si>
  <si>
    <t>53.</t>
  </si>
  <si>
    <t>3568,7</t>
  </si>
  <si>
    <t>3486,7</t>
  </si>
  <si>
    <t>KAUSI</t>
  </si>
  <si>
    <t>TÄHDET</t>
  </si>
  <si>
    <t>191,7</t>
  </si>
  <si>
    <t xml:space="preserve">      PESISPÖRSSI</t>
  </si>
  <si>
    <t>1022,0</t>
  </si>
  <si>
    <t>1877,0</t>
  </si>
  <si>
    <t>2122,0</t>
  </si>
  <si>
    <t>2262,0</t>
  </si>
  <si>
    <t>2435,0</t>
  </si>
  <si>
    <t>2693,0</t>
  </si>
  <si>
    <t>2846,0</t>
  </si>
  <si>
    <t>3003,0</t>
  </si>
  <si>
    <t>3398,0</t>
  </si>
  <si>
    <t>0,0</t>
  </si>
  <si>
    <t>82,0</t>
  </si>
  <si>
    <t>157,0</t>
  </si>
  <si>
    <t>153,0</t>
  </si>
  <si>
    <t>173,0</t>
  </si>
  <si>
    <t>140,0</t>
  </si>
  <si>
    <t>167,0</t>
  </si>
  <si>
    <t>1206,7</t>
  </si>
  <si>
    <t>1346,7</t>
  </si>
  <si>
    <t>1496,3</t>
  </si>
  <si>
    <t>1663,3</t>
  </si>
  <si>
    <t>1774,7</t>
  </si>
  <si>
    <t>1984,7</t>
  </si>
  <si>
    <t>2555,7</t>
  </si>
  <si>
    <t>3143,7</t>
  </si>
  <si>
    <t>3286,3</t>
  </si>
  <si>
    <t>PISTEET</t>
  </si>
  <si>
    <t xml:space="preserve">17.05. 2014 - </t>
  </si>
  <si>
    <t>KATSOJIA YLI 5000  ( 13 )</t>
  </si>
  <si>
    <t>06.07. 2017 - 11.08. 2019</t>
  </si>
  <si>
    <t>YKKÖSENÄ</t>
  </si>
  <si>
    <t>KA / OTT</t>
  </si>
  <si>
    <t>PELAAJA</t>
  </si>
  <si>
    <t xml:space="preserve">      KATSOJIA</t>
  </si>
  <si>
    <t xml:space="preserve">  1. Toni Kohonen</t>
  </si>
  <si>
    <t xml:space="preserve">  2. Roope Korhonen</t>
  </si>
  <si>
    <t xml:space="preserve">  3. Henri Puputti</t>
  </si>
  <si>
    <t xml:space="preserve">  4. Jani Komulainen</t>
  </si>
  <si>
    <t>YLI</t>
  </si>
  <si>
    <t>SoJy - SMJ  2-0,  pve 3/3</t>
  </si>
  <si>
    <t>IPV - SoJy  0-2</t>
  </si>
  <si>
    <t>KiPa - Lippo  2-1 s</t>
  </si>
  <si>
    <t>IPV</t>
  </si>
  <si>
    <t xml:space="preserve">   50</t>
  </si>
  <si>
    <t xml:space="preserve">  13.   12.06. 2022  IPV - Tahko  2-0</t>
  </si>
  <si>
    <t>761. ottelu</t>
  </si>
  <si>
    <t xml:space="preserve"> 1945 - 2022</t>
  </si>
  <si>
    <t>IPV = Imatran Pallo-Veikot  (1955)</t>
  </si>
  <si>
    <t>2022</t>
  </si>
  <si>
    <t>3627,3</t>
  </si>
  <si>
    <t>58,7</t>
  </si>
  <si>
    <t>TOP-100   1945-2022</t>
  </si>
  <si>
    <t xml:space="preserve">  4.   05.09. 2021  ViVe - KPL  0-2</t>
  </si>
  <si>
    <t>251. ottelu</t>
  </si>
  <si>
    <t>Nimetty Pesäpallon kunniagalleriaan 16.8.2022</t>
  </si>
  <si>
    <t>1 508 222</t>
  </si>
  <si>
    <t xml:space="preserve">  7. Juha Korhonen</t>
  </si>
  <si>
    <t>10. Jan Hautala</t>
  </si>
  <si>
    <t>13. Janne Vuorinen</t>
  </si>
  <si>
    <t>KATSOJAMÄÄRÄT</t>
  </si>
  <si>
    <t>RUNKOSARJA</t>
  </si>
  <si>
    <t>YLEMP1 LOPPUSARJA</t>
  </si>
  <si>
    <t>ALEMP1 LOPPUSARJA</t>
  </si>
  <si>
    <t>YHT</t>
  </si>
  <si>
    <t>KÄRKILYÖNNIT RUNKOSARJASSA</t>
  </si>
  <si>
    <t>%</t>
  </si>
  <si>
    <t>KÄRKILYÖNNIT YLEMMISSÄ PUDOTUSPELEISSÄ</t>
  </si>
  <si>
    <t xml:space="preserve">KÄRKILYÖNNIT </t>
  </si>
  <si>
    <t>PLAY OFF</t>
  </si>
  <si>
    <t xml:space="preserve"> YLEISÖMÄÄRÄ</t>
  </si>
  <si>
    <t>KA</t>
  </si>
  <si>
    <t xml:space="preserve"> Runkosarja</t>
  </si>
  <si>
    <t xml:space="preserve"> Itä - Länsi</t>
  </si>
  <si>
    <t xml:space="preserve"> Liitto - Lehdistö</t>
  </si>
  <si>
    <t>1 743</t>
  </si>
  <si>
    <t xml:space="preserve"> YHTEENSÄ</t>
  </si>
  <si>
    <t>1 320 894</t>
  </si>
  <si>
    <t>638 508</t>
  </si>
  <si>
    <t>5 480</t>
  </si>
  <si>
    <t>116 376</t>
  </si>
  <si>
    <t>2 083 001</t>
  </si>
  <si>
    <t xml:space="preserve"> Play off</t>
  </si>
  <si>
    <t xml:space="preserve"> Karsintapelit</t>
  </si>
  <si>
    <t>1 479 411</t>
  </si>
  <si>
    <t>VUOSITTAISET SIJOITUKSET  TOP - 30</t>
  </si>
  <si>
    <t>MILJOONAKERHO 1957-2022  (RS, YLS, ALS, IL, LL)</t>
  </si>
  <si>
    <t>YLI 5000</t>
  </si>
  <si>
    <t>1 488 436</t>
  </si>
  <si>
    <t>1 309 023</t>
  </si>
  <si>
    <t>1 321 269</t>
  </si>
  <si>
    <t>1 056 907</t>
  </si>
  <si>
    <t>32. Kari Kuusiniemi</t>
  </si>
  <si>
    <t>1 284 640</t>
  </si>
  <si>
    <t>1 041 237</t>
  </si>
  <si>
    <t>1 317 702</t>
  </si>
  <si>
    <t>1 377 579</t>
  </si>
  <si>
    <t>1 344 507</t>
  </si>
  <si>
    <t>1 279 413</t>
  </si>
  <si>
    <t>1 136 066</t>
  </si>
  <si>
    <t xml:space="preserve">  5. Sami Partanen</t>
  </si>
  <si>
    <t xml:space="preserve">  6. Simo Eerikäinen</t>
  </si>
  <si>
    <t xml:space="preserve">  8. Jukka Holttinen</t>
  </si>
  <si>
    <t xml:space="preserve">  9. Sami Haapakoski</t>
  </si>
  <si>
    <t>11. Pasi Pirinen</t>
  </si>
  <si>
    <t>12. Jari Tyynelä</t>
  </si>
  <si>
    <t>14. Janne Mäkelä</t>
  </si>
  <si>
    <t>15. Antti Hartikainen</t>
  </si>
  <si>
    <t>16. Mikko Vainionpää</t>
  </si>
  <si>
    <t>17. Kari Hakkarainen</t>
  </si>
  <si>
    <t>18. Antti Kuusisto</t>
  </si>
  <si>
    <t>19. Jari Viitasalo</t>
  </si>
  <si>
    <t>20. Sami Joukainen</t>
  </si>
  <si>
    <t>21. Marko Kähkönen</t>
  </si>
  <si>
    <t>22. Jarkko Kokko</t>
  </si>
  <si>
    <t>23. Matti Latvala</t>
  </si>
  <si>
    <t>24. Tuomo Lönnmark</t>
  </si>
  <si>
    <t>25. Sami Sirviö</t>
  </si>
  <si>
    <t>26. Ari Rinta-Rahko</t>
  </si>
  <si>
    <t>27. Markus Meriläinen</t>
  </si>
  <si>
    <t>28. Riku Kytösalmi</t>
  </si>
  <si>
    <t>29. Antti Vihtkari</t>
  </si>
  <si>
    <t>30. Timo Rantatorikka</t>
  </si>
  <si>
    <t>31. Mika Sivunen</t>
  </si>
  <si>
    <t>33. Vesa Varonen</t>
  </si>
  <si>
    <t>34. Mauri Pyhälahti</t>
  </si>
  <si>
    <t>35. Jere Dahlström</t>
  </si>
  <si>
    <t>36. Kari Kallio</t>
  </si>
  <si>
    <t>37. Sami Ahola</t>
  </si>
  <si>
    <t>38. Matti Iivarinen</t>
  </si>
  <si>
    <t>39. Saku Kapanen</t>
  </si>
  <si>
    <t>1 083 852</t>
  </si>
  <si>
    <t>1 061 092</t>
  </si>
  <si>
    <t>1 303 716</t>
  </si>
  <si>
    <t>1 284 606</t>
  </si>
  <si>
    <t>1 263 797</t>
  </si>
  <si>
    <t>1 228 372</t>
  </si>
  <si>
    <t>1 200 157</t>
  </si>
  <si>
    <t>1 182 876</t>
  </si>
  <si>
    <t>1 162 372</t>
  </si>
  <si>
    <t>1 147 907</t>
  </si>
  <si>
    <t>1 123 147</t>
  </si>
  <si>
    <t>1 112 579</t>
  </si>
  <si>
    <t>1 106 899</t>
  </si>
  <si>
    <t>1 096 440</t>
  </si>
  <si>
    <t>1 094 719</t>
  </si>
  <si>
    <t>1 088 653</t>
  </si>
  <si>
    <t>1 079 116</t>
  </si>
  <si>
    <t>1 075 289</t>
  </si>
  <si>
    <t>1 063 895</t>
  </si>
  <si>
    <t>1 053 738</t>
  </si>
  <si>
    <t>1 047 443</t>
  </si>
  <si>
    <t xml:space="preserve"> 1017 420</t>
  </si>
  <si>
    <t>1 014 514</t>
  </si>
  <si>
    <t>1 011 946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</si>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</sst>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321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Fill="1"/>
    <xf numFmtId="0" fontId="3" fillId="0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65" fontId="5" fillId="3" borderId="3" xfId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6" fillId="4" borderId="2" xfId="0" applyFont="1" applyFill="1" applyBorder="1"/>
    <xf numFmtId="0" fontId="5" fillId="3" borderId="1" xfId="0" applyFont="1" applyFill="1" applyBorder="1"/>
    <xf numFmtId="0" fontId="7" fillId="3" borderId="2" xfId="0" applyFont="1" applyFill="1" applyBorder="1"/>
    <xf numFmtId="0" fontId="5" fillId="3" borderId="4" xfId="0" applyFont="1" applyFill="1" applyBorder="1"/>
    <xf numFmtId="2" fontId="5" fillId="3" borderId="3" xfId="0" applyNumberFormat="1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6" xfId="0" applyFont="1" applyFill="1" applyBorder="1"/>
    <xf numFmtId="0" fontId="5" fillId="5" borderId="1" xfId="0" applyFont="1" applyFill="1" applyBorder="1"/>
    <xf numFmtId="0" fontId="5" fillId="5" borderId="2" xfId="0" applyFont="1" applyFill="1" applyBorder="1"/>
    <xf numFmtId="0" fontId="5" fillId="5" borderId="4" xfId="0" applyFont="1" applyFill="1" applyBorder="1"/>
    <xf numFmtId="2" fontId="5" fillId="5" borderId="3" xfId="0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4" xfId="0" applyFont="1" applyFill="1" applyBorder="1"/>
    <xf numFmtId="2" fontId="5" fillId="4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4" borderId="0" xfId="0" applyFont="1" applyFill="1" applyBorder="1" applyAlignment="1">
      <alignment horizontal="center"/>
    </xf>
    <xf numFmtId="165" fontId="5" fillId="2" borderId="0" xfId="0" applyNumberFormat="1" applyFont="1" applyFill="1" applyBorder="1"/>
    <xf numFmtId="0" fontId="6" fillId="3" borderId="0" xfId="0" applyFont="1" applyFill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49" fontId="5" fillId="7" borderId="1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165" fontId="5" fillId="7" borderId="4" xfId="1" applyNumberFormat="1" applyFont="1" applyFill="1" applyBorder="1" applyAlignment="1"/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5" fontId="5" fillId="7" borderId="2" xfId="0" applyNumberFormat="1" applyFont="1" applyFill="1" applyBorder="1" applyAlignment="1">
      <alignment horizontal="center"/>
    </xf>
    <xf numFmtId="49" fontId="5" fillId="7" borderId="3" xfId="0" applyNumberFormat="1" applyFont="1" applyFill="1" applyBorder="1" applyAlignment="1">
      <alignment horizontal="center"/>
    </xf>
    <xf numFmtId="0" fontId="10" fillId="2" borderId="0" xfId="0" applyFont="1" applyFill="1"/>
    <xf numFmtId="165" fontId="5" fillId="7" borderId="1" xfId="0" applyNumberFormat="1" applyFont="1" applyFill="1" applyBorder="1" applyAlignment="1">
      <alignment horizontal="center"/>
    </xf>
    <xf numFmtId="165" fontId="5" fillId="7" borderId="4" xfId="1" applyNumberFormat="1" applyFont="1" applyFill="1" applyBorder="1" applyAlignment="1">
      <alignment horizontal="left"/>
    </xf>
    <xf numFmtId="165" fontId="5" fillId="4" borderId="3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8" fillId="3" borderId="7" xfId="0" applyFont="1" applyFill="1" applyBorder="1" applyAlignment="1">
      <alignment horizontal="left"/>
    </xf>
    <xf numFmtId="0" fontId="5" fillId="3" borderId="9" xfId="0" applyFont="1" applyFill="1" applyBorder="1"/>
    <xf numFmtId="0" fontId="5" fillId="2" borderId="0" xfId="0" applyFont="1" applyFill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/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left"/>
    </xf>
    <xf numFmtId="49" fontId="5" fillId="7" borderId="10" xfId="0" applyNumberFormat="1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165" fontId="5" fillId="7" borderId="6" xfId="1" applyNumberFormat="1" applyFont="1" applyFill="1" applyBorder="1" applyAlignment="1"/>
    <xf numFmtId="0" fontId="5" fillId="7" borderId="13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165" fontId="5" fillId="7" borderId="11" xfId="0" applyNumberFormat="1" applyFont="1" applyFill="1" applyBorder="1" applyAlignment="1">
      <alignment horizontal="center"/>
    </xf>
    <xf numFmtId="49" fontId="5" fillId="7" borderId="13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5" fillId="3" borderId="0" xfId="0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0" fontId="5" fillId="2" borderId="10" xfId="0" applyFont="1" applyFill="1" applyBorder="1" applyAlignment="1">
      <alignment horizontal="left"/>
    </xf>
    <xf numFmtId="0" fontId="10" fillId="0" borderId="0" xfId="0" applyFont="1" applyFill="1"/>
    <xf numFmtId="0" fontId="5" fillId="8" borderId="3" xfId="0" applyFont="1" applyFill="1" applyBorder="1" applyAlignment="1">
      <alignment horizontal="left"/>
    </xf>
    <xf numFmtId="49" fontId="5" fillId="8" borderId="3" xfId="0" applyNumberFormat="1" applyFont="1" applyFill="1" applyBorder="1" applyAlignment="1">
      <alignment horizontal="left"/>
    </xf>
    <xf numFmtId="0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1" fontId="5" fillId="8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3" borderId="7" xfId="0" applyFont="1" applyFill="1" applyBorder="1" applyAlignment="1"/>
    <xf numFmtId="0" fontId="5" fillId="2" borderId="10" xfId="0" applyFont="1" applyFill="1" applyBorder="1" applyAlignment="1"/>
    <xf numFmtId="165" fontId="5" fillId="8" borderId="3" xfId="1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vertical="top"/>
    </xf>
    <xf numFmtId="165" fontId="5" fillId="7" borderId="3" xfId="1" applyNumberFormat="1" applyFont="1" applyFill="1" applyBorder="1" applyAlignment="1"/>
    <xf numFmtId="0" fontId="5" fillId="2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165" fontId="5" fillId="4" borderId="1" xfId="1" applyNumberFormat="1" applyFont="1" applyFill="1" applyBorder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49" fontId="5" fillId="7" borderId="4" xfId="0" applyNumberFormat="1" applyFont="1" applyFill="1" applyBorder="1" applyAlignment="1">
      <alignment horizontal="center"/>
    </xf>
    <xf numFmtId="165" fontId="5" fillId="7" borderId="3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5" fillId="7" borderId="6" xfId="0" applyNumberFormat="1" applyFont="1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8" borderId="3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3" borderId="3" xfId="0" applyNumberFormat="1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5" fillId="6" borderId="4" xfId="0" applyFont="1" applyFill="1" applyBorder="1"/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8" xfId="0" applyFont="1" applyFill="1" applyBorder="1"/>
    <xf numFmtId="0" fontId="5" fillId="4" borderId="7" xfId="0" applyFont="1" applyFill="1" applyBorder="1"/>
    <xf numFmtId="0" fontId="5" fillId="4" borderId="9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6" xfId="0" applyFont="1" applyFill="1" applyBorder="1"/>
    <xf numFmtId="0" fontId="5" fillId="3" borderId="3" xfId="0" applyFont="1" applyFill="1" applyBorder="1" applyAlignment="1"/>
    <xf numFmtId="0" fontId="5" fillId="9" borderId="3" xfId="0" applyFont="1" applyFill="1" applyBorder="1" applyAlignment="1">
      <alignment horizontal="center"/>
    </xf>
    <xf numFmtId="0" fontId="5" fillId="9" borderId="3" xfId="0" applyFont="1" applyFill="1" applyBorder="1" applyAlignment="1"/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/>
    <xf numFmtId="0" fontId="5" fillId="6" borderId="3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165" fontId="5" fillId="6" borderId="3" xfId="1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/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12" xfId="0" applyFont="1" applyFill="1" applyBorder="1" applyAlignment="1">
      <alignment horizontal="left"/>
    </xf>
    <xf numFmtId="1" fontId="5" fillId="4" borderId="0" xfId="0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/>
    <xf numFmtId="0" fontId="5" fillId="4" borderId="6" xfId="0" applyFont="1" applyFill="1" applyBorder="1"/>
    <xf numFmtId="0" fontId="5" fillId="4" borderId="11" xfId="0" applyFont="1" applyFill="1" applyBorder="1" applyAlignment="1">
      <alignment horizontal="left"/>
    </xf>
    <xf numFmtId="0" fontId="5" fillId="4" borderId="12" xfId="0" applyFont="1" applyFill="1" applyBorder="1"/>
    <xf numFmtId="0" fontId="5" fillId="4" borderId="7" xfId="0" applyFont="1" applyFill="1" applyBorder="1" applyAlignment="1">
      <alignment horizontal="center"/>
    </xf>
    <xf numFmtId="0" fontId="5" fillId="4" borderId="1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5" fillId="4" borderId="7" xfId="0" applyFont="1" applyFill="1" applyBorder="1" applyAlignment="1"/>
    <xf numFmtId="0" fontId="5" fillId="4" borderId="0" xfId="0" applyFont="1" applyFill="1" applyBorder="1" applyAlignment="1"/>
    <xf numFmtId="2" fontId="5" fillId="4" borderId="0" xfId="0" applyNumberFormat="1" applyFont="1" applyFill="1" applyBorder="1" applyAlignment="1"/>
    <xf numFmtId="2" fontId="5" fillId="4" borderId="5" xfId="0" applyNumberFormat="1" applyFont="1" applyFill="1" applyBorder="1" applyAlignment="1"/>
    <xf numFmtId="0" fontId="5" fillId="4" borderId="11" xfId="0" applyFont="1" applyFill="1" applyBorder="1" applyAlignment="1"/>
    <xf numFmtId="0" fontId="7" fillId="4" borderId="7" xfId="0" applyFont="1" applyFill="1" applyBorder="1"/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/>
    <xf numFmtId="0" fontId="7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/>
    <xf numFmtId="0" fontId="7" fillId="4" borderId="11" xfId="0" applyFont="1" applyFill="1" applyBorder="1"/>
    <xf numFmtId="0" fontId="5" fillId="4" borderId="11" xfId="0" applyFont="1" applyFill="1" applyBorder="1" applyAlignment="1">
      <alignment horizontal="right"/>
    </xf>
    <xf numFmtId="0" fontId="5" fillId="4" borderId="6" xfId="0" applyFont="1" applyFill="1" applyBorder="1" applyAlignment="1"/>
    <xf numFmtId="49" fontId="5" fillId="4" borderId="12" xfId="0" applyNumberFormat="1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5" fillId="3" borderId="13" xfId="1" applyNumberFormat="1" applyFont="1" applyFill="1" applyBorder="1" applyAlignment="1">
      <alignment horizontal="center"/>
    </xf>
    <xf numFmtId="2" fontId="5" fillId="4" borderId="11" xfId="0" applyNumberFormat="1" applyFont="1" applyFill="1" applyBorder="1"/>
    <xf numFmtId="2" fontId="5" fillId="4" borderId="6" xfId="0" applyNumberFormat="1" applyFont="1" applyFill="1" applyBorder="1"/>
    <xf numFmtId="0" fontId="5" fillId="3" borderId="9" xfId="0" applyFont="1" applyFill="1" applyBorder="1" applyAlignment="1"/>
    <xf numFmtId="0" fontId="5" fillId="4" borderId="12" xfId="0" applyFont="1" applyFill="1" applyBorder="1" applyAlignment="1"/>
    <xf numFmtId="2" fontId="5" fillId="4" borderId="0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7" xfId="0" applyNumberFormat="1" applyFont="1" applyFill="1" applyBorder="1"/>
    <xf numFmtId="2" fontId="5" fillId="4" borderId="6" xfId="0" applyNumberFormat="1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left"/>
    </xf>
    <xf numFmtId="49" fontId="5" fillId="4" borderId="0" xfId="0" applyNumberFormat="1" applyFont="1" applyFill="1" applyBorder="1"/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/>
    </xf>
    <xf numFmtId="0" fontId="5" fillId="4" borderId="12" xfId="0" applyNumberFormat="1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14" fontId="5" fillId="4" borderId="0" xfId="0" applyNumberFormat="1" applyFont="1" applyFill="1" applyBorder="1"/>
    <xf numFmtId="14" fontId="5" fillId="4" borderId="11" xfId="0" applyNumberFormat="1" applyFont="1" applyFill="1" applyBorder="1"/>
    <xf numFmtId="0" fontId="5" fillId="7" borderId="2" xfId="0" applyFont="1" applyFill="1" applyBorder="1" applyAlignment="1">
      <alignment horizontal="center"/>
    </xf>
    <xf numFmtId="9" fontId="5" fillId="4" borderId="0" xfId="1" applyFont="1" applyFill="1" applyBorder="1" applyAlignment="1"/>
    <xf numFmtId="166" fontId="5" fillId="4" borderId="0" xfId="0" applyNumberFormat="1" applyFont="1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center"/>
    </xf>
    <xf numFmtId="49" fontId="5" fillId="4" borderId="12" xfId="0" applyNumberFormat="1" applyFont="1" applyFill="1" applyBorder="1" applyAlignment="1">
      <alignment horizontal="center"/>
    </xf>
    <xf numFmtId="49" fontId="5" fillId="4" borderId="0" xfId="0" applyNumberFormat="1" applyFont="1" applyFill="1" applyAlignment="1">
      <alignment horizontal="center"/>
    </xf>
    <xf numFmtId="49" fontId="5" fillId="4" borderId="0" xfId="0" quotePrefix="1" applyNumberFormat="1" applyFont="1" applyFill="1" applyBorder="1" applyAlignment="1">
      <alignment horizontal="right"/>
    </xf>
    <xf numFmtId="49" fontId="5" fillId="4" borderId="5" xfId="0" applyNumberFormat="1" applyFont="1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left"/>
    </xf>
    <xf numFmtId="2" fontId="5" fillId="2" borderId="4" xfId="0" applyNumberFormat="1" applyFont="1" applyFill="1" applyBorder="1" applyAlignment="1">
      <alignment horizontal="center"/>
    </xf>
    <xf numFmtId="0" fontId="5" fillId="4" borderId="0" xfId="0" quotePrefix="1" applyFont="1" applyFill="1" applyBorder="1"/>
    <xf numFmtId="49" fontId="5" fillId="3" borderId="8" xfId="0" applyNumberFormat="1" applyFont="1" applyFill="1" applyBorder="1"/>
    <xf numFmtId="49" fontId="5" fillId="3" borderId="12" xfId="0" applyNumberFormat="1" applyFont="1" applyFill="1" applyBorder="1"/>
    <xf numFmtId="49" fontId="5" fillId="4" borderId="12" xfId="0" applyNumberFormat="1" applyFont="1" applyFill="1" applyBorder="1"/>
    <xf numFmtId="0" fontId="5" fillId="3" borderId="5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vertical="top"/>
    </xf>
    <xf numFmtId="165" fontId="5" fillId="3" borderId="3" xfId="0" applyNumberFormat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/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3" borderId="2" xfId="0" applyFont="1" applyFill="1" applyBorder="1" applyAlignment="1"/>
    <xf numFmtId="165" fontId="5" fillId="3" borderId="2" xfId="1" applyNumberFormat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6" fillId="2" borderId="0" xfId="0" applyFont="1" applyFill="1" applyAlignment="1"/>
    <xf numFmtId="0" fontId="0" fillId="0" borderId="0" xfId="0" applyFill="1" applyAlignment="1"/>
    <xf numFmtId="0" fontId="3" fillId="2" borderId="0" xfId="0" applyFont="1" applyFill="1" applyAlignment="1"/>
    <xf numFmtId="0" fontId="5" fillId="4" borderId="4" xfId="0" applyFont="1" applyFill="1" applyBorder="1" applyAlignment="1"/>
    <xf numFmtId="0" fontId="5" fillId="4" borderId="8" xfId="0" applyFont="1" applyFill="1" applyBorder="1" applyAlignment="1">
      <alignment horizontal="center"/>
    </xf>
    <xf numFmtId="165" fontId="5" fillId="4" borderId="9" xfId="1" applyNumberFormat="1" applyFont="1" applyFill="1" applyBorder="1" applyAlignment="1">
      <alignment horizontal="center"/>
    </xf>
    <xf numFmtId="9" fontId="5" fillId="4" borderId="9" xfId="1" applyFont="1" applyFill="1" applyBorder="1" applyAlignment="1">
      <alignment horizontal="center"/>
    </xf>
    <xf numFmtId="0" fontId="5" fillId="4" borderId="2" xfId="0" applyFont="1" applyFill="1" applyBorder="1" applyAlignment="1"/>
    <xf numFmtId="0" fontId="3" fillId="0" borderId="0" xfId="0" applyFont="1" applyFill="1" applyAlignment="1"/>
    <xf numFmtId="0" fontId="5" fillId="3" borderId="13" xfId="0" applyFont="1" applyFill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6" fillId="2" borderId="0" xfId="1" applyNumberFormat="1" applyFont="1" applyFill="1" applyAlignment="1"/>
    <xf numFmtId="9" fontId="6" fillId="2" borderId="0" xfId="1" applyFont="1" applyFill="1" applyAlignment="1"/>
    <xf numFmtId="0" fontId="10" fillId="2" borderId="0" xfId="0" applyFont="1" applyFill="1" applyAlignment="1"/>
    <xf numFmtId="0" fontId="7" fillId="0" borderId="0" xfId="0" applyFont="1" applyFill="1" applyAlignment="1"/>
    <xf numFmtId="0" fontId="5" fillId="2" borderId="0" xfId="0" applyFont="1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165" fontId="5" fillId="0" borderId="0" xfId="1" applyNumberFormat="1" applyFont="1" applyFill="1" applyAlignment="1">
      <alignment horizontal="center"/>
    </xf>
    <xf numFmtId="9" fontId="5" fillId="0" borderId="0" xfId="1" applyFont="1" applyFill="1" applyAlignment="1">
      <alignment horizontal="center"/>
    </xf>
    <xf numFmtId="0" fontId="5" fillId="3" borderId="7" xfId="0" applyFont="1" applyFill="1" applyBorder="1" applyAlignment="1">
      <alignment horizontal="right"/>
    </xf>
    <xf numFmtId="2" fontId="5" fillId="4" borderId="0" xfId="0" quotePrefix="1" applyNumberFormat="1" applyFont="1" applyFill="1" applyBorder="1" applyAlignment="1">
      <alignment horizontal="right"/>
    </xf>
    <xf numFmtId="1" fontId="5" fillId="4" borderId="0" xfId="0" applyNumberFormat="1" applyFont="1" applyFill="1" applyBorder="1" applyAlignment="1">
      <alignment horizontal="right"/>
    </xf>
    <xf numFmtId="0" fontId="5" fillId="3" borderId="15" xfId="0" applyFont="1" applyFill="1" applyBorder="1" applyAlignment="1">
      <alignment horizontal="center"/>
    </xf>
    <xf numFmtId="0" fontId="5" fillId="3" borderId="13" xfId="0" applyFont="1" applyFill="1" applyBorder="1"/>
    <xf numFmtId="0" fontId="5" fillId="3" borderId="15" xfId="0" applyFont="1" applyFill="1" applyBorder="1"/>
    <xf numFmtId="1" fontId="5" fillId="10" borderId="3" xfId="0" applyNumberFormat="1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1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right"/>
    </xf>
    <xf numFmtId="1" fontId="5" fillId="4" borderId="5" xfId="0" applyNumberFormat="1" applyFont="1" applyFill="1" applyBorder="1" applyAlignment="1">
      <alignment horizontal="center"/>
    </xf>
    <xf numFmtId="9" fontId="5" fillId="4" borderId="0" xfId="1" quotePrefix="1" applyFont="1" applyFill="1" applyBorder="1" applyAlignment="1"/>
  </cellXfs>
  <cellStyles count="3">
    <cellStyle name="Normaali" xfId="0" builtinId="0"/>
    <cellStyle name="Normaali 3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73"/>
  <sheetViews>
    <sheetView tabSelected="1" zoomScale="80" zoomScaleNormal="80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5.85546875" style="62" customWidth="1"/>
    <col min="4" max="4" width="7.85546875" style="63" customWidth="1"/>
    <col min="5" max="13" width="6.5703125" style="62" customWidth="1"/>
    <col min="14" max="14" width="9.28515625" style="62" customWidth="1"/>
    <col min="15" max="15" width="0.28515625" style="40" customWidth="1"/>
    <col min="16" max="16" width="5.85546875" style="40" customWidth="1"/>
    <col min="17" max="17" width="6.28515625" style="40" customWidth="1"/>
    <col min="18" max="18" width="6.5703125" style="40" customWidth="1"/>
    <col min="19" max="19" width="6" style="40" customWidth="1"/>
    <col min="20" max="20" width="0.7109375" style="40" customWidth="1"/>
    <col min="21" max="21" width="6.85546875" style="62" customWidth="1"/>
    <col min="22" max="25" width="6.42578125" style="62" customWidth="1"/>
    <col min="26" max="26" width="9.28515625" style="62" customWidth="1"/>
    <col min="27" max="27" width="0.7109375" style="62" customWidth="1"/>
    <col min="28" max="28" width="6" style="62" customWidth="1"/>
    <col min="29" max="29" width="6.28515625" style="62" customWidth="1"/>
    <col min="30" max="30" width="6.5703125" style="62" customWidth="1"/>
    <col min="31" max="31" width="6.7109375" style="62" customWidth="1"/>
    <col min="32" max="32" width="0.7109375" style="62" customWidth="1"/>
    <col min="33" max="33" width="16" style="62" customWidth="1"/>
    <col min="34" max="34" width="14.7109375" style="62" customWidth="1"/>
    <col min="35" max="35" width="12.140625" style="62" customWidth="1"/>
    <col min="36" max="36" width="12.85546875" style="62" bestFit="1" customWidth="1"/>
    <col min="37" max="37" width="0.7109375" style="62" customWidth="1"/>
    <col min="38" max="38" width="6.28515625" style="62" customWidth="1"/>
    <col min="39" max="39" width="5.5703125" style="62" customWidth="1"/>
    <col min="40" max="40" width="6.7109375" style="62" customWidth="1"/>
    <col min="41" max="43" width="5.7109375" style="62" customWidth="1"/>
    <col min="44" max="44" width="76" style="3" customWidth="1"/>
    <col min="45" max="45" width="74.28515625" style="3" customWidth="1"/>
    <col min="46" max="46" width="13.5703125" style="3" customWidth="1"/>
    <col min="47" max="16384" width="9.140625" style="3"/>
  </cols>
  <sheetData>
    <row r="1" spans="1:46" ht="18" customHeight="1" x14ac:dyDescent="0.25">
      <c r="A1" s="5"/>
      <c r="B1" s="6" t="s">
        <v>30</v>
      </c>
      <c r="C1" s="7"/>
      <c r="D1" s="8"/>
      <c r="E1" s="9" t="s">
        <v>52</v>
      </c>
      <c r="F1" s="6"/>
      <c r="G1" s="6"/>
      <c r="H1" s="6"/>
      <c r="I1" s="7"/>
      <c r="J1" s="7"/>
      <c r="K1" s="7"/>
      <c r="L1" s="6"/>
      <c r="M1" s="7"/>
      <c r="N1" s="7"/>
      <c r="O1" s="7"/>
      <c r="P1" s="66"/>
      <c r="Q1" s="66"/>
      <c r="R1" s="66"/>
      <c r="S1" s="66"/>
      <c r="T1" s="66"/>
      <c r="U1" s="6" t="s">
        <v>688</v>
      </c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2"/>
      <c r="AS1" s="42"/>
      <c r="AT1" s="42"/>
    </row>
    <row r="2" spans="1:46" s="4" customFormat="1" ht="15" customHeight="1" x14ac:dyDescent="0.25">
      <c r="A2" s="2"/>
      <c r="B2" s="12" t="s">
        <v>9</v>
      </c>
      <c r="C2" s="13"/>
      <c r="D2" s="14"/>
      <c r="E2" s="15" t="s">
        <v>10</v>
      </c>
      <c r="F2" s="16"/>
      <c r="G2" s="16"/>
      <c r="H2" s="17"/>
      <c r="I2" s="18" t="s">
        <v>11</v>
      </c>
      <c r="J2" s="19"/>
      <c r="K2" s="16"/>
      <c r="L2" s="16"/>
      <c r="M2" s="16"/>
      <c r="N2" s="17"/>
      <c r="O2" s="225"/>
      <c r="P2" s="18" t="s">
        <v>307</v>
      </c>
      <c r="Q2" s="22"/>
      <c r="R2" s="16"/>
      <c r="S2" s="23"/>
      <c r="T2" s="21"/>
      <c r="U2" s="22" t="s">
        <v>12</v>
      </c>
      <c r="V2" s="16"/>
      <c r="W2" s="16"/>
      <c r="X2" s="16"/>
      <c r="Y2" s="16"/>
      <c r="Z2" s="137"/>
      <c r="AA2" s="21"/>
      <c r="AB2" s="24" t="s">
        <v>308</v>
      </c>
      <c r="AC2" s="22"/>
      <c r="AD2" s="16"/>
      <c r="AE2" s="23"/>
      <c r="AF2" s="21"/>
      <c r="AG2" s="24" t="s">
        <v>273</v>
      </c>
      <c r="AH2" s="16"/>
      <c r="AI2" s="16"/>
      <c r="AJ2" s="17"/>
      <c r="AK2" s="21"/>
      <c r="AL2" s="24" t="s">
        <v>275</v>
      </c>
      <c r="AM2" s="22"/>
      <c r="AN2" s="16"/>
      <c r="AO2" s="22"/>
      <c r="AP2" s="16" t="s">
        <v>192</v>
      </c>
      <c r="AQ2" s="17"/>
      <c r="AR2" s="42"/>
      <c r="AS2" s="42"/>
      <c r="AT2" s="42"/>
    </row>
    <row r="3" spans="1:46" s="4" customFormat="1" ht="15" customHeight="1" x14ac:dyDescent="0.25">
      <c r="A3" s="2"/>
      <c r="B3" s="20" t="s">
        <v>0</v>
      </c>
      <c r="C3" s="20" t="s">
        <v>3</v>
      </c>
      <c r="D3" s="15" t="s">
        <v>1</v>
      </c>
      <c r="E3" s="20" t="s">
        <v>2</v>
      </c>
      <c r="F3" s="20" t="s">
        <v>7</v>
      </c>
      <c r="G3" s="17" t="s">
        <v>4</v>
      </c>
      <c r="H3" s="20" t="s">
        <v>5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20" t="s">
        <v>19</v>
      </c>
      <c r="O3" s="226"/>
      <c r="P3" s="20" t="s">
        <v>4</v>
      </c>
      <c r="Q3" s="17" t="s">
        <v>5</v>
      </c>
      <c r="R3" s="20" t="s">
        <v>54</v>
      </c>
      <c r="S3" s="20" t="s">
        <v>14</v>
      </c>
      <c r="T3" s="25"/>
      <c r="U3" s="20" t="s">
        <v>2</v>
      </c>
      <c r="V3" s="20" t="s">
        <v>7</v>
      </c>
      <c r="W3" s="17" t="s">
        <v>4</v>
      </c>
      <c r="X3" s="20" t="s">
        <v>5</v>
      </c>
      <c r="Y3" s="20" t="s">
        <v>14</v>
      </c>
      <c r="Z3" s="20" t="s">
        <v>19</v>
      </c>
      <c r="AA3" s="25"/>
      <c r="AB3" s="20" t="s">
        <v>4</v>
      </c>
      <c r="AC3" s="20" t="s">
        <v>5</v>
      </c>
      <c r="AD3" s="20" t="s">
        <v>54</v>
      </c>
      <c r="AE3" s="20" t="s">
        <v>14</v>
      </c>
      <c r="AF3" s="25"/>
      <c r="AG3" s="20" t="s">
        <v>279</v>
      </c>
      <c r="AH3" s="20" t="s">
        <v>280</v>
      </c>
      <c r="AI3" s="17" t="s">
        <v>281</v>
      </c>
      <c r="AJ3" s="20" t="s">
        <v>282</v>
      </c>
      <c r="AK3" s="25"/>
      <c r="AL3" s="20" t="s">
        <v>20</v>
      </c>
      <c r="AM3" s="20" t="s">
        <v>21</v>
      </c>
      <c r="AN3" s="17" t="s">
        <v>274</v>
      </c>
      <c r="AO3" s="17" t="s">
        <v>27</v>
      </c>
      <c r="AP3" s="19" t="s">
        <v>28</v>
      </c>
      <c r="AQ3" s="20" t="s">
        <v>29</v>
      </c>
      <c r="AR3" s="42"/>
      <c r="AS3" s="42"/>
      <c r="AT3" s="42"/>
    </row>
    <row r="4" spans="1:46" s="4" customFormat="1" ht="15" customHeight="1" x14ac:dyDescent="0.25">
      <c r="A4" s="2"/>
      <c r="B4" s="184">
        <v>1992</v>
      </c>
      <c r="C4" s="184" t="s">
        <v>41</v>
      </c>
      <c r="D4" s="185" t="s">
        <v>329</v>
      </c>
      <c r="E4" s="184"/>
      <c r="F4" s="178" t="s">
        <v>330</v>
      </c>
      <c r="G4" s="184"/>
      <c r="H4" s="184"/>
      <c r="I4" s="184"/>
      <c r="J4" s="184"/>
      <c r="K4" s="184"/>
      <c r="L4" s="184"/>
      <c r="M4" s="184"/>
      <c r="N4" s="184"/>
      <c r="O4" s="226"/>
      <c r="P4" s="152"/>
      <c r="Q4" s="17"/>
      <c r="R4" s="20"/>
      <c r="S4" s="20"/>
      <c r="T4" s="40"/>
      <c r="U4" s="29"/>
      <c r="V4" s="26"/>
      <c r="W4" s="30"/>
      <c r="X4" s="26"/>
      <c r="Y4" s="26"/>
      <c r="Z4" s="28"/>
      <c r="AA4" s="25"/>
      <c r="AB4" s="20"/>
      <c r="AC4" s="20"/>
      <c r="AD4" s="20"/>
      <c r="AE4" s="20"/>
      <c r="AF4" s="25"/>
      <c r="AG4" s="29"/>
      <c r="AH4" s="29"/>
      <c r="AI4" s="29"/>
      <c r="AJ4" s="29"/>
      <c r="AK4" s="25"/>
      <c r="AL4" s="26"/>
      <c r="AM4" s="29"/>
      <c r="AN4" s="32"/>
      <c r="AO4" s="30"/>
      <c r="AP4" s="33"/>
      <c r="AQ4" s="26"/>
      <c r="AR4" s="42"/>
      <c r="AS4" s="42"/>
      <c r="AT4" s="42"/>
    </row>
    <row r="5" spans="1:46" s="4" customFormat="1" ht="15" customHeight="1" x14ac:dyDescent="0.25">
      <c r="A5" s="2"/>
      <c r="B5" s="26">
        <v>1993</v>
      </c>
      <c r="C5" s="26" t="s">
        <v>31</v>
      </c>
      <c r="D5" s="27" t="s">
        <v>32</v>
      </c>
      <c r="E5" s="26">
        <v>27</v>
      </c>
      <c r="F5" s="26">
        <v>2</v>
      </c>
      <c r="G5" s="26">
        <v>8</v>
      </c>
      <c r="H5" s="26">
        <v>5</v>
      </c>
      <c r="I5" s="26">
        <v>65</v>
      </c>
      <c r="J5" s="26">
        <v>19</v>
      </c>
      <c r="K5" s="26">
        <v>11</v>
      </c>
      <c r="L5" s="26">
        <v>25</v>
      </c>
      <c r="M5" s="26">
        <v>10</v>
      </c>
      <c r="N5" s="28">
        <v>0.34200000000000003</v>
      </c>
      <c r="O5" s="25">
        <f>PRODUCT(I5/N5)</f>
        <v>190.05847953216372</v>
      </c>
      <c r="P5" s="152"/>
      <c r="Q5" s="20"/>
      <c r="R5" s="20"/>
      <c r="S5" s="20"/>
      <c r="T5" s="40"/>
      <c r="U5" s="29"/>
      <c r="V5" s="26"/>
      <c r="W5" s="30"/>
      <c r="X5" s="26"/>
      <c r="Y5" s="26"/>
      <c r="Z5" s="28"/>
      <c r="AA5" s="25"/>
      <c r="AB5" s="20"/>
      <c r="AC5" s="20"/>
      <c r="AD5" s="20"/>
      <c r="AE5" s="20"/>
      <c r="AF5" s="25"/>
      <c r="AG5" s="29"/>
      <c r="AH5" s="29"/>
      <c r="AI5" s="29"/>
      <c r="AJ5" s="29"/>
      <c r="AK5" s="25"/>
      <c r="AL5" s="26"/>
      <c r="AM5" s="29"/>
      <c r="AN5" s="32"/>
      <c r="AO5" s="30"/>
      <c r="AP5" s="33"/>
      <c r="AQ5" s="26"/>
      <c r="AR5" s="42"/>
      <c r="AS5" s="42"/>
      <c r="AT5" s="42"/>
    </row>
    <row r="6" spans="1:46" s="4" customFormat="1" ht="15" customHeight="1" x14ac:dyDescent="0.25">
      <c r="A6" s="2"/>
      <c r="B6" s="26">
        <v>1994</v>
      </c>
      <c r="C6" s="26" t="s">
        <v>33</v>
      </c>
      <c r="D6" s="27" t="s">
        <v>32</v>
      </c>
      <c r="E6" s="26">
        <v>33</v>
      </c>
      <c r="F6" s="26">
        <v>1</v>
      </c>
      <c r="G6" s="26">
        <v>22</v>
      </c>
      <c r="H6" s="26">
        <v>10</v>
      </c>
      <c r="I6" s="26">
        <v>87</v>
      </c>
      <c r="J6" s="26">
        <v>19</v>
      </c>
      <c r="K6" s="26">
        <v>19</v>
      </c>
      <c r="L6" s="26">
        <v>26</v>
      </c>
      <c r="M6" s="26">
        <v>23</v>
      </c>
      <c r="N6" s="28">
        <v>0.40500000000000003</v>
      </c>
      <c r="O6" s="25">
        <f t="shared" ref="O6:O23" si="0">PRODUCT(I6/N6)</f>
        <v>214.81481481481481</v>
      </c>
      <c r="P6" s="67" t="s">
        <v>291</v>
      </c>
      <c r="Q6" s="20"/>
      <c r="R6" s="20"/>
      <c r="S6" s="20"/>
      <c r="T6" s="40"/>
      <c r="U6" s="29"/>
      <c r="V6" s="26"/>
      <c r="W6" s="30"/>
      <c r="X6" s="26"/>
      <c r="Y6" s="26"/>
      <c r="Z6" s="28"/>
      <c r="AA6" s="25"/>
      <c r="AB6" s="20"/>
      <c r="AC6" s="20"/>
      <c r="AD6" s="20"/>
      <c r="AE6" s="20"/>
      <c r="AF6" s="25"/>
      <c r="AG6" s="29"/>
      <c r="AH6" s="29"/>
      <c r="AI6" s="29"/>
      <c r="AJ6" s="29"/>
      <c r="AK6" s="25"/>
      <c r="AL6" s="26"/>
      <c r="AM6" s="29"/>
      <c r="AN6" s="32"/>
      <c r="AO6" s="30"/>
      <c r="AP6" s="33"/>
      <c r="AQ6" s="26"/>
      <c r="AR6" s="42"/>
      <c r="AS6" s="42"/>
      <c r="AT6" s="42"/>
    </row>
    <row r="7" spans="1:46" s="4" customFormat="1" ht="15" customHeight="1" x14ac:dyDescent="0.25">
      <c r="A7" s="2"/>
      <c r="B7" s="26">
        <v>1995</v>
      </c>
      <c r="C7" s="26" t="s">
        <v>33</v>
      </c>
      <c r="D7" s="27" t="s">
        <v>32</v>
      </c>
      <c r="E7" s="26">
        <v>29</v>
      </c>
      <c r="F7" s="26">
        <v>1</v>
      </c>
      <c r="G7" s="26">
        <v>24</v>
      </c>
      <c r="H7" s="26">
        <v>8</v>
      </c>
      <c r="I7" s="26">
        <v>99</v>
      </c>
      <c r="J7" s="26">
        <v>21</v>
      </c>
      <c r="K7" s="26">
        <v>22</v>
      </c>
      <c r="L7" s="26">
        <v>31</v>
      </c>
      <c r="M7" s="26">
        <v>25</v>
      </c>
      <c r="N7" s="28">
        <v>0.442</v>
      </c>
      <c r="O7" s="25">
        <f t="shared" si="0"/>
        <v>223.98190045248867</v>
      </c>
      <c r="P7" s="67" t="s">
        <v>292</v>
      </c>
      <c r="Q7" s="20"/>
      <c r="R7" s="20"/>
      <c r="S7" s="20"/>
      <c r="T7" s="40"/>
      <c r="U7" s="26">
        <v>5</v>
      </c>
      <c r="V7" s="26">
        <v>0</v>
      </c>
      <c r="W7" s="26">
        <v>2</v>
      </c>
      <c r="X7" s="26">
        <v>3</v>
      </c>
      <c r="Y7" s="26">
        <v>10</v>
      </c>
      <c r="Z7" s="28">
        <v>0.32300000000000001</v>
      </c>
      <c r="AA7" s="25"/>
      <c r="AB7" s="20"/>
      <c r="AC7" s="20"/>
      <c r="AD7" s="20"/>
      <c r="AE7" s="20"/>
      <c r="AF7" s="25"/>
      <c r="AG7" s="29" t="s">
        <v>235</v>
      </c>
      <c r="AH7" s="29"/>
      <c r="AI7" s="29"/>
      <c r="AJ7" s="29"/>
      <c r="AK7" s="25"/>
      <c r="AL7" s="26"/>
      <c r="AM7" s="29"/>
      <c r="AN7" s="26"/>
      <c r="AO7" s="26"/>
      <c r="AP7" s="26"/>
      <c r="AQ7" s="26"/>
      <c r="AR7" s="42"/>
      <c r="AS7" s="42"/>
      <c r="AT7" s="42"/>
    </row>
    <row r="8" spans="1:46" s="4" customFormat="1" ht="15" customHeight="1" x14ac:dyDescent="0.25">
      <c r="A8" s="2"/>
      <c r="B8" s="26">
        <v>1996</v>
      </c>
      <c r="C8" s="26" t="s">
        <v>33</v>
      </c>
      <c r="D8" s="27" t="s">
        <v>32</v>
      </c>
      <c r="E8" s="26">
        <v>12</v>
      </c>
      <c r="F8" s="26">
        <v>1</v>
      </c>
      <c r="G8" s="26">
        <v>6</v>
      </c>
      <c r="H8" s="26">
        <v>4</v>
      </c>
      <c r="I8" s="26">
        <v>37</v>
      </c>
      <c r="J8" s="26">
        <v>17</v>
      </c>
      <c r="K8" s="26">
        <v>6</v>
      </c>
      <c r="L8" s="26">
        <v>7</v>
      </c>
      <c r="M8" s="26">
        <v>7</v>
      </c>
      <c r="N8" s="28">
        <v>0.58899999999999997</v>
      </c>
      <c r="O8" s="25">
        <f t="shared" si="0"/>
        <v>62.818336162988118</v>
      </c>
      <c r="P8" s="67"/>
      <c r="Q8" s="20"/>
      <c r="R8" s="20"/>
      <c r="S8" s="20"/>
      <c r="T8" s="40"/>
      <c r="U8" s="26"/>
      <c r="V8" s="26"/>
      <c r="W8" s="26"/>
      <c r="X8" s="26"/>
      <c r="Y8" s="26"/>
      <c r="Z8" s="28"/>
      <c r="AA8" s="40"/>
      <c r="AB8" s="20"/>
      <c r="AC8" s="20"/>
      <c r="AD8" s="20"/>
      <c r="AE8" s="20"/>
      <c r="AF8" s="40"/>
      <c r="AG8" s="29"/>
      <c r="AH8" s="29"/>
      <c r="AI8" s="29"/>
      <c r="AJ8" s="29"/>
      <c r="AK8" s="40"/>
      <c r="AL8" s="26"/>
      <c r="AM8" s="29"/>
      <c r="AN8" s="26"/>
      <c r="AO8" s="26"/>
      <c r="AP8" s="26"/>
      <c r="AQ8" s="26"/>
      <c r="AR8" s="42"/>
      <c r="AS8" s="42"/>
      <c r="AT8" s="42"/>
    </row>
    <row r="9" spans="1:46" s="4" customFormat="1" ht="15" customHeight="1" x14ac:dyDescent="0.25">
      <c r="A9" s="2"/>
      <c r="B9" s="26">
        <v>1996</v>
      </c>
      <c r="C9" s="26" t="s">
        <v>34</v>
      </c>
      <c r="D9" s="27" t="s">
        <v>35</v>
      </c>
      <c r="E9" s="26">
        <v>14</v>
      </c>
      <c r="F9" s="26">
        <v>1</v>
      </c>
      <c r="G9" s="26">
        <v>14</v>
      </c>
      <c r="H9" s="26">
        <v>10</v>
      </c>
      <c r="I9" s="26">
        <v>69</v>
      </c>
      <c r="J9" s="26">
        <v>14</v>
      </c>
      <c r="K9" s="26">
        <v>22</v>
      </c>
      <c r="L9" s="26">
        <v>18</v>
      </c>
      <c r="M9" s="26">
        <v>15</v>
      </c>
      <c r="N9" s="28">
        <v>0.622</v>
      </c>
      <c r="O9" s="25">
        <f t="shared" si="0"/>
        <v>110.93247588424437</v>
      </c>
      <c r="P9" s="20"/>
      <c r="Q9" s="20"/>
      <c r="R9" s="20"/>
      <c r="S9" s="20"/>
      <c r="T9" s="40"/>
      <c r="U9" s="26">
        <v>4</v>
      </c>
      <c r="V9" s="30">
        <v>0</v>
      </c>
      <c r="W9" s="30">
        <v>2</v>
      </c>
      <c r="X9" s="30">
        <v>0</v>
      </c>
      <c r="Y9" s="30">
        <v>17</v>
      </c>
      <c r="Z9" s="28">
        <v>0.51500000000000001</v>
      </c>
      <c r="AA9" s="40"/>
      <c r="AB9" s="20"/>
      <c r="AC9" s="20"/>
      <c r="AD9" s="20"/>
      <c r="AE9" s="20"/>
      <c r="AF9" s="40"/>
      <c r="AG9" s="29" t="s">
        <v>234</v>
      </c>
      <c r="AH9" s="29"/>
      <c r="AI9" s="29"/>
      <c r="AJ9" s="29"/>
      <c r="AK9" s="40"/>
      <c r="AL9" s="26"/>
      <c r="AM9" s="29"/>
      <c r="AN9" s="26"/>
      <c r="AO9" s="26"/>
      <c r="AP9" s="26"/>
      <c r="AQ9" s="26"/>
      <c r="AR9" s="42"/>
      <c r="AS9" s="42"/>
      <c r="AT9" s="42"/>
    </row>
    <row r="10" spans="1:46" s="4" customFormat="1" ht="15" customHeight="1" x14ac:dyDescent="0.25">
      <c r="A10" s="2"/>
      <c r="B10" s="26">
        <v>1997</v>
      </c>
      <c r="C10" s="26" t="s">
        <v>36</v>
      </c>
      <c r="D10" s="27" t="s">
        <v>32</v>
      </c>
      <c r="E10" s="26">
        <v>28</v>
      </c>
      <c r="F10" s="26">
        <v>1</v>
      </c>
      <c r="G10" s="26">
        <v>16</v>
      </c>
      <c r="H10" s="26">
        <v>25</v>
      </c>
      <c r="I10" s="26">
        <v>101</v>
      </c>
      <c r="J10" s="26">
        <v>22</v>
      </c>
      <c r="K10" s="26">
        <v>33</v>
      </c>
      <c r="L10" s="26">
        <v>29</v>
      </c>
      <c r="M10" s="26">
        <v>17</v>
      </c>
      <c r="N10" s="28">
        <v>0.57099999999999995</v>
      </c>
      <c r="O10" s="25">
        <f t="shared" si="0"/>
        <v>176.88266199649738</v>
      </c>
      <c r="P10" s="67"/>
      <c r="Q10" s="20" t="s">
        <v>301</v>
      </c>
      <c r="R10" s="20" t="s">
        <v>304</v>
      </c>
      <c r="S10" s="20"/>
      <c r="T10" s="40"/>
      <c r="U10" s="26">
        <v>9</v>
      </c>
      <c r="V10" s="26">
        <v>0</v>
      </c>
      <c r="W10" s="26">
        <v>8</v>
      </c>
      <c r="X10" s="26">
        <v>2</v>
      </c>
      <c r="Y10" s="26">
        <v>33</v>
      </c>
      <c r="Z10" s="28">
        <v>0.57899999999999996</v>
      </c>
      <c r="AA10" s="40"/>
      <c r="AB10" s="20"/>
      <c r="AC10" s="20"/>
      <c r="AD10" s="20"/>
      <c r="AE10" s="20"/>
      <c r="AF10" s="40"/>
      <c r="AG10" s="29" t="s">
        <v>233</v>
      </c>
      <c r="AH10" s="29" t="s">
        <v>200</v>
      </c>
      <c r="AI10" s="29"/>
      <c r="AJ10" s="29" t="s">
        <v>216</v>
      </c>
      <c r="AK10" s="40"/>
      <c r="AL10" s="26">
        <v>1</v>
      </c>
      <c r="AM10" s="29"/>
      <c r="AN10" s="26">
        <v>1</v>
      </c>
      <c r="AO10" s="26"/>
      <c r="AP10" s="26">
        <v>1</v>
      </c>
      <c r="AQ10" s="26"/>
      <c r="AR10" s="42"/>
      <c r="AS10" s="42"/>
      <c r="AT10" s="42"/>
    </row>
    <row r="11" spans="1:46" s="4" customFormat="1" ht="15" customHeight="1" x14ac:dyDescent="0.25">
      <c r="A11" s="2"/>
      <c r="B11" s="26">
        <v>1998</v>
      </c>
      <c r="C11" s="26" t="s">
        <v>37</v>
      </c>
      <c r="D11" s="27" t="s">
        <v>32</v>
      </c>
      <c r="E11" s="26">
        <v>28</v>
      </c>
      <c r="F11" s="26">
        <v>2</v>
      </c>
      <c r="G11" s="26">
        <v>32</v>
      </c>
      <c r="H11" s="26">
        <v>19</v>
      </c>
      <c r="I11" s="26">
        <v>130</v>
      </c>
      <c r="J11" s="26">
        <v>28</v>
      </c>
      <c r="K11" s="26">
        <v>27</v>
      </c>
      <c r="L11" s="26">
        <v>41</v>
      </c>
      <c r="M11" s="26">
        <v>34</v>
      </c>
      <c r="N11" s="28">
        <v>0.60199999999999998</v>
      </c>
      <c r="O11" s="25">
        <f t="shared" si="0"/>
        <v>215.94684385382061</v>
      </c>
      <c r="P11" s="67" t="s">
        <v>294</v>
      </c>
      <c r="Q11" s="20"/>
      <c r="R11" s="20" t="s">
        <v>305</v>
      </c>
      <c r="S11" s="20" t="s">
        <v>291</v>
      </c>
      <c r="T11" s="40"/>
      <c r="U11" s="26">
        <v>9</v>
      </c>
      <c r="V11" s="26">
        <v>0</v>
      </c>
      <c r="W11" s="26">
        <v>7</v>
      </c>
      <c r="X11" s="26">
        <v>4</v>
      </c>
      <c r="Y11" s="26">
        <v>34</v>
      </c>
      <c r="Z11" s="28">
        <v>0.52300000000000002</v>
      </c>
      <c r="AA11" s="40">
        <f>PRODUCT(U11/Z11)</f>
        <v>17.208413001912046</v>
      </c>
      <c r="AB11" s="20"/>
      <c r="AC11" s="20"/>
      <c r="AD11" s="20"/>
      <c r="AE11" s="20"/>
      <c r="AF11" s="40"/>
      <c r="AG11" s="29" t="s">
        <v>225</v>
      </c>
      <c r="AH11" s="29" t="s">
        <v>287</v>
      </c>
      <c r="AI11" s="29" t="s">
        <v>232</v>
      </c>
      <c r="AJ11" s="29"/>
      <c r="AK11" s="40"/>
      <c r="AL11" s="26">
        <v>1</v>
      </c>
      <c r="AM11" s="29"/>
      <c r="AN11" s="26"/>
      <c r="AO11" s="26"/>
      <c r="AP11" s="26"/>
      <c r="AQ11" s="26">
        <v>1</v>
      </c>
      <c r="AR11" s="42"/>
      <c r="AS11" s="42"/>
      <c r="AT11" s="42"/>
    </row>
    <row r="12" spans="1:46" s="4" customFormat="1" ht="15" customHeight="1" x14ac:dyDescent="0.25">
      <c r="A12" s="2"/>
      <c r="B12" s="26">
        <v>1999</v>
      </c>
      <c r="C12" s="26" t="s">
        <v>38</v>
      </c>
      <c r="D12" s="27" t="s">
        <v>32</v>
      </c>
      <c r="E12" s="26">
        <v>28</v>
      </c>
      <c r="F12" s="26">
        <v>1</v>
      </c>
      <c r="G12" s="26">
        <v>27</v>
      </c>
      <c r="H12" s="26">
        <v>23</v>
      </c>
      <c r="I12" s="26">
        <v>113</v>
      </c>
      <c r="J12" s="26">
        <v>36</v>
      </c>
      <c r="K12" s="26">
        <v>24</v>
      </c>
      <c r="L12" s="26">
        <v>25</v>
      </c>
      <c r="M12" s="26">
        <v>28</v>
      </c>
      <c r="N12" s="28">
        <v>0.53100000000000003</v>
      </c>
      <c r="O12" s="25">
        <f t="shared" si="0"/>
        <v>212.8060263653484</v>
      </c>
      <c r="P12" s="67" t="s">
        <v>295</v>
      </c>
      <c r="Q12" s="20"/>
      <c r="R12" s="20" t="s">
        <v>290</v>
      </c>
      <c r="S12" s="20"/>
      <c r="T12" s="40"/>
      <c r="U12" s="26">
        <v>9</v>
      </c>
      <c r="V12" s="26">
        <v>1</v>
      </c>
      <c r="W12" s="26">
        <v>8</v>
      </c>
      <c r="X12" s="26">
        <v>11</v>
      </c>
      <c r="Y12" s="26">
        <v>40</v>
      </c>
      <c r="Z12" s="28">
        <v>0.55600000000000005</v>
      </c>
      <c r="AA12" s="40">
        <f t="shared" ref="AA12:AA27" si="1">PRODUCT(U12/Z12)</f>
        <v>16.187050359712227</v>
      </c>
      <c r="AB12" s="20" t="s">
        <v>56</v>
      </c>
      <c r="AC12" s="20" t="s">
        <v>40</v>
      </c>
      <c r="AD12" s="20" t="s">
        <v>34</v>
      </c>
      <c r="AE12" s="20"/>
      <c r="AF12" s="40"/>
      <c r="AG12" s="29" t="s">
        <v>230</v>
      </c>
      <c r="AH12" s="29" t="s">
        <v>207</v>
      </c>
      <c r="AI12" s="29"/>
      <c r="AJ12" s="29" t="s">
        <v>200</v>
      </c>
      <c r="AK12" s="40"/>
      <c r="AL12" s="26">
        <v>1</v>
      </c>
      <c r="AM12" s="29"/>
      <c r="AN12" s="26"/>
      <c r="AO12" s="26">
        <v>1</v>
      </c>
      <c r="AP12" s="26"/>
      <c r="AQ12" s="26"/>
      <c r="AR12" s="42"/>
      <c r="AS12" s="42"/>
      <c r="AT12" s="42"/>
    </row>
    <row r="13" spans="1:46" s="4" customFormat="1" ht="15" customHeight="1" x14ac:dyDescent="0.25">
      <c r="A13" s="2"/>
      <c r="B13" s="26">
        <v>2000</v>
      </c>
      <c r="C13" s="26" t="s">
        <v>36</v>
      </c>
      <c r="D13" s="27" t="s">
        <v>39</v>
      </c>
      <c r="E13" s="26">
        <v>28</v>
      </c>
      <c r="F13" s="26">
        <v>2</v>
      </c>
      <c r="G13" s="26">
        <v>33</v>
      </c>
      <c r="H13" s="26">
        <v>29</v>
      </c>
      <c r="I13" s="26">
        <v>176</v>
      </c>
      <c r="J13" s="26">
        <v>13</v>
      </c>
      <c r="K13" s="26">
        <v>44</v>
      </c>
      <c r="L13" s="26">
        <v>84</v>
      </c>
      <c r="M13" s="26">
        <v>35</v>
      </c>
      <c r="N13" s="28">
        <v>0.66900000000000004</v>
      </c>
      <c r="O13" s="25">
        <f t="shared" si="0"/>
        <v>263.0792227204783</v>
      </c>
      <c r="P13" s="67" t="s">
        <v>296</v>
      </c>
      <c r="Q13" s="20" t="s">
        <v>292</v>
      </c>
      <c r="R13" s="20" t="s">
        <v>56</v>
      </c>
      <c r="S13" s="20" t="s">
        <v>34</v>
      </c>
      <c r="T13" s="40"/>
      <c r="U13" s="26">
        <v>12</v>
      </c>
      <c r="V13" s="26">
        <v>0</v>
      </c>
      <c r="W13" s="26">
        <v>8</v>
      </c>
      <c r="X13" s="26">
        <v>9</v>
      </c>
      <c r="Y13" s="26">
        <v>57</v>
      </c>
      <c r="Z13" s="28">
        <v>0.57599999999999996</v>
      </c>
      <c r="AA13" s="40">
        <f t="shared" si="1"/>
        <v>20.833333333333336</v>
      </c>
      <c r="AB13" s="20"/>
      <c r="AC13" s="20"/>
      <c r="AD13" s="20"/>
      <c r="AE13" s="20" t="s">
        <v>55</v>
      </c>
      <c r="AF13" s="40"/>
      <c r="AG13" s="29" t="s">
        <v>227</v>
      </c>
      <c r="AH13" s="29" t="s">
        <v>228</v>
      </c>
      <c r="AI13" s="29"/>
      <c r="AJ13" s="29" t="s">
        <v>229</v>
      </c>
      <c r="AK13" s="40"/>
      <c r="AL13" s="26">
        <v>1</v>
      </c>
      <c r="AM13" s="29"/>
      <c r="AN13" s="26">
        <v>1</v>
      </c>
      <c r="AO13" s="26"/>
      <c r="AP13" s="26">
        <v>1</v>
      </c>
      <c r="AQ13" s="26"/>
      <c r="AR13" s="42"/>
      <c r="AS13" s="42"/>
      <c r="AT13" s="42"/>
    </row>
    <row r="14" spans="1:46" s="4" customFormat="1" ht="15" customHeight="1" x14ac:dyDescent="0.25">
      <c r="A14" s="2"/>
      <c r="B14" s="26">
        <v>2001</v>
      </c>
      <c r="C14" s="26" t="s">
        <v>38</v>
      </c>
      <c r="D14" s="27" t="s">
        <v>39</v>
      </c>
      <c r="E14" s="26">
        <v>28</v>
      </c>
      <c r="F14" s="26">
        <v>4</v>
      </c>
      <c r="G14" s="26">
        <v>45</v>
      </c>
      <c r="H14" s="26">
        <v>33</v>
      </c>
      <c r="I14" s="26">
        <v>170</v>
      </c>
      <c r="J14" s="26">
        <v>25</v>
      </c>
      <c r="K14" s="26">
        <v>33</v>
      </c>
      <c r="L14" s="26">
        <v>63</v>
      </c>
      <c r="M14" s="26">
        <v>49</v>
      </c>
      <c r="N14" s="28">
        <v>0.70499999999999996</v>
      </c>
      <c r="O14" s="25">
        <f t="shared" si="0"/>
        <v>241.13475177304966</v>
      </c>
      <c r="P14" s="67" t="s">
        <v>297</v>
      </c>
      <c r="Q14" s="20" t="s">
        <v>292</v>
      </c>
      <c r="R14" s="20" t="s">
        <v>57</v>
      </c>
      <c r="S14" s="20" t="s">
        <v>33</v>
      </c>
      <c r="T14" s="40"/>
      <c r="U14" s="26">
        <v>9</v>
      </c>
      <c r="V14" s="26">
        <v>0</v>
      </c>
      <c r="W14" s="26">
        <v>11</v>
      </c>
      <c r="X14" s="26">
        <v>15</v>
      </c>
      <c r="Y14" s="26">
        <v>40</v>
      </c>
      <c r="Z14" s="28">
        <v>0.60599999999999998</v>
      </c>
      <c r="AA14" s="40">
        <f t="shared" si="1"/>
        <v>14.851485148514852</v>
      </c>
      <c r="AB14" s="20"/>
      <c r="AC14" s="26" t="s">
        <v>37</v>
      </c>
      <c r="AD14" s="20" t="s">
        <v>40</v>
      </c>
      <c r="AE14" s="20"/>
      <c r="AF14" s="40"/>
      <c r="AG14" s="29" t="s">
        <v>225</v>
      </c>
      <c r="AH14" s="29" t="s">
        <v>207</v>
      </c>
      <c r="AI14" s="29"/>
      <c r="AJ14" s="29" t="s">
        <v>203</v>
      </c>
      <c r="AK14" s="40"/>
      <c r="AL14" s="26">
        <v>1</v>
      </c>
      <c r="AM14" s="29"/>
      <c r="AN14" s="26">
        <v>1</v>
      </c>
      <c r="AO14" s="26">
        <v>1</v>
      </c>
      <c r="AP14" s="26"/>
      <c r="AQ14" s="26"/>
      <c r="AR14" s="42"/>
      <c r="AS14" s="42"/>
      <c r="AT14" s="42"/>
    </row>
    <row r="15" spans="1:46" s="4" customFormat="1" ht="15" customHeight="1" x14ac:dyDescent="0.25">
      <c r="A15" s="2"/>
      <c r="B15" s="26">
        <v>2002</v>
      </c>
      <c r="C15" s="26" t="s">
        <v>38</v>
      </c>
      <c r="D15" s="27" t="s">
        <v>39</v>
      </c>
      <c r="E15" s="26">
        <v>29</v>
      </c>
      <c r="F15" s="26">
        <v>4</v>
      </c>
      <c r="G15" s="26">
        <v>57</v>
      </c>
      <c r="H15" s="26">
        <v>29</v>
      </c>
      <c r="I15" s="26">
        <v>166</v>
      </c>
      <c r="J15" s="26">
        <v>11</v>
      </c>
      <c r="K15" s="26">
        <v>27</v>
      </c>
      <c r="L15" s="26">
        <v>67</v>
      </c>
      <c r="M15" s="26">
        <v>61</v>
      </c>
      <c r="N15" s="227">
        <v>0.63600000000000001</v>
      </c>
      <c r="O15" s="25">
        <f t="shared" si="0"/>
        <v>261.00628930817612</v>
      </c>
      <c r="P15" s="157" t="s">
        <v>37</v>
      </c>
      <c r="Q15" s="20" t="s">
        <v>302</v>
      </c>
      <c r="R15" s="26" t="s">
        <v>38</v>
      </c>
      <c r="S15" s="20" t="s">
        <v>33</v>
      </c>
      <c r="T15" s="40"/>
      <c r="U15" s="26">
        <v>10</v>
      </c>
      <c r="V15" s="26">
        <v>3</v>
      </c>
      <c r="W15" s="26">
        <v>6</v>
      </c>
      <c r="X15" s="26">
        <v>18</v>
      </c>
      <c r="Y15" s="26">
        <v>49</v>
      </c>
      <c r="Z15" s="28">
        <v>0.63600000000000001</v>
      </c>
      <c r="AA15" s="40">
        <f t="shared" si="1"/>
        <v>15.723270440251572</v>
      </c>
      <c r="AB15" s="20" t="s">
        <v>56</v>
      </c>
      <c r="AC15" s="26" t="s">
        <v>38</v>
      </c>
      <c r="AD15" s="26" t="s">
        <v>37</v>
      </c>
      <c r="AE15" s="20" t="s">
        <v>33</v>
      </c>
      <c r="AF15" s="40"/>
      <c r="AG15" s="29" t="s">
        <v>225</v>
      </c>
      <c r="AH15" s="29" t="s">
        <v>226</v>
      </c>
      <c r="AI15" s="29"/>
      <c r="AJ15" s="29" t="s">
        <v>207</v>
      </c>
      <c r="AK15" s="40"/>
      <c r="AL15" s="26">
        <v>1</v>
      </c>
      <c r="AM15" s="29"/>
      <c r="AN15" s="32"/>
      <c r="AO15" s="26">
        <v>1</v>
      </c>
      <c r="AP15" s="26"/>
      <c r="AQ15" s="26"/>
      <c r="AR15" s="42"/>
      <c r="AS15" s="42"/>
      <c r="AT15" s="42"/>
    </row>
    <row r="16" spans="1:46" s="4" customFormat="1" ht="15" customHeight="1" x14ac:dyDescent="0.25">
      <c r="A16" s="2"/>
      <c r="B16" s="26">
        <v>2003</v>
      </c>
      <c r="C16" s="26" t="s">
        <v>38</v>
      </c>
      <c r="D16" s="27" t="s">
        <v>39</v>
      </c>
      <c r="E16" s="26">
        <v>26</v>
      </c>
      <c r="F16" s="26">
        <v>3</v>
      </c>
      <c r="G16" s="26">
        <v>21</v>
      </c>
      <c r="H16" s="26">
        <v>25</v>
      </c>
      <c r="I16" s="26">
        <v>121</v>
      </c>
      <c r="J16" s="26">
        <v>18</v>
      </c>
      <c r="K16" s="26">
        <v>24</v>
      </c>
      <c r="L16" s="26">
        <v>55</v>
      </c>
      <c r="M16" s="26">
        <v>24</v>
      </c>
      <c r="N16" s="28">
        <v>0.59599999999999997</v>
      </c>
      <c r="O16" s="25">
        <f t="shared" si="0"/>
        <v>203.02013422818794</v>
      </c>
      <c r="P16" s="67" t="s">
        <v>298</v>
      </c>
      <c r="Q16" s="20" t="s">
        <v>296</v>
      </c>
      <c r="R16" s="20" t="s">
        <v>31</v>
      </c>
      <c r="S16" s="20" t="s">
        <v>294</v>
      </c>
      <c r="T16" s="40"/>
      <c r="U16" s="26">
        <v>11</v>
      </c>
      <c r="V16" s="26">
        <v>0</v>
      </c>
      <c r="W16" s="26">
        <v>7</v>
      </c>
      <c r="X16" s="26">
        <v>10</v>
      </c>
      <c r="Y16" s="26">
        <v>57</v>
      </c>
      <c r="Z16" s="28">
        <v>0.61299999999999999</v>
      </c>
      <c r="AA16" s="40">
        <f t="shared" si="1"/>
        <v>17.944535073409462</v>
      </c>
      <c r="AB16" s="20"/>
      <c r="AC16" s="20"/>
      <c r="AD16" s="20"/>
      <c r="AE16" s="20"/>
      <c r="AF16" s="40"/>
      <c r="AG16" s="29" t="s">
        <v>222</v>
      </c>
      <c r="AH16" s="29" t="s">
        <v>223</v>
      </c>
      <c r="AI16" s="29"/>
      <c r="AJ16" s="29" t="s">
        <v>224</v>
      </c>
      <c r="AK16" s="40"/>
      <c r="AL16" s="26">
        <v>1</v>
      </c>
      <c r="AM16" s="29"/>
      <c r="AN16" s="32"/>
      <c r="AO16" s="26">
        <v>1</v>
      </c>
      <c r="AP16" s="26"/>
      <c r="AQ16" s="26"/>
      <c r="AR16" s="42"/>
      <c r="AS16" s="42"/>
      <c r="AT16" s="42"/>
    </row>
    <row r="17" spans="1:48" s="4" customFormat="1" ht="15" customHeight="1" x14ac:dyDescent="0.25">
      <c r="A17" s="2"/>
      <c r="B17" s="26">
        <v>2004</v>
      </c>
      <c r="C17" s="26" t="s">
        <v>36</v>
      </c>
      <c r="D17" s="27" t="s">
        <v>32</v>
      </c>
      <c r="E17" s="26">
        <v>28</v>
      </c>
      <c r="F17" s="26">
        <v>2</v>
      </c>
      <c r="G17" s="26">
        <v>29</v>
      </c>
      <c r="H17" s="26">
        <v>28</v>
      </c>
      <c r="I17" s="26">
        <v>140</v>
      </c>
      <c r="J17" s="26">
        <v>18</v>
      </c>
      <c r="K17" s="26">
        <v>32</v>
      </c>
      <c r="L17" s="26">
        <v>59</v>
      </c>
      <c r="M17" s="26">
        <v>31</v>
      </c>
      <c r="N17" s="28">
        <v>0.59099999999999997</v>
      </c>
      <c r="O17" s="25">
        <f t="shared" si="0"/>
        <v>236.88663282571912</v>
      </c>
      <c r="P17" s="67" t="s">
        <v>298</v>
      </c>
      <c r="Q17" s="20" t="s">
        <v>294</v>
      </c>
      <c r="R17" s="20" t="s">
        <v>57</v>
      </c>
      <c r="S17" s="20" t="s">
        <v>290</v>
      </c>
      <c r="T17" s="40"/>
      <c r="U17" s="26">
        <v>14</v>
      </c>
      <c r="V17" s="26">
        <v>1</v>
      </c>
      <c r="W17" s="26">
        <v>19</v>
      </c>
      <c r="X17" s="26">
        <v>8</v>
      </c>
      <c r="Y17" s="26">
        <v>71</v>
      </c>
      <c r="Z17" s="28">
        <v>0.55900000000000005</v>
      </c>
      <c r="AA17" s="40">
        <f t="shared" si="1"/>
        <v>25.044722719141323</v>
      </c>
      <c r="AB17" s="20" t="s">
        <v>34</v>
      </c>
      <c r="AC17" s="20"/>
      <c r="AD17" s="20" t="s">
        <v>33</v>
      </c>
      <c r="AE17" s="20" t="s">
        <v>55</v>
      </c>
      <c r="AF17" s="40"/>
      <c r="AG17" s="29" t="s">
        <v>284</v>
      </c>
      <c r="AH17" s="29" t="s">
        <v>220</v>
      </c>
      <c r="AI17" s="29"/>
      <c r="AJ17" s="29" t="s">
        <v>221</v>
      </c>
      <c r="AK17" s="40"/>
      <c r="AL17" s="26">
        <v>1</v>
      </c>
      <c r="AM17" s="29"/>
      <c r="AN17" s="32"/>
      <c r="AO17" s="26"/>
      <c r="AP17" s="26">
        <v>1</v>
      </c>
      <c r="AQ17" s="26"/>
      <c r="AR17" s="42"/>
      <c r="AS17" s="42"/>
      <c r="AT17" s="42"/>
    </row>
    <row r="18" spans="1:48" s="4" customFormat="1" ht="15" customHeight="1" x14ac:dyDescent="0.25">
      <c r="A18" s="2"/>
      <c r="B18" s="26">
        <v>2005</v>
      </c>
      <c r="C18" s="26" t="s">
        <v>38</v>
      </c>
      <c r="D18" s="27" t="s">
        <v>32</v>
      </c>
      <c r="E18" s="26">
        <v>25</v>
      </c>
      <c r="F18" s="26">
        <v>2</v>
      </c>
      <c r="G18" s="26">
        <v>35</v>
      </c>
      <c r="H18" s="26">
        <v>29</v>
      </c>
      <c r="I18" s="26">
        <v>135</v>
      </c>
      <c r="J18" s="26">
        <v>12</v>
      </c>
      <c r="K18" s="26">
        <v>28</v>
      </c>
      <c r="L18" s="26">
        <v>58</v>
      </c>
      <c r="M18" s="26">
        <v>37</v>
      </c>
      <c r="N18" s="28">
        <v>0.61099999999999999</v>
      </c>
      <c r="O18" s="25">
        <f t="shared" si="0"/>
        <v>220.94926350245498</v>
      </c>
      <c r="P18" s="67" t="s">
        <v>299</v>
      </c>
      <c r="Q18" s="20" t="s">
        <v>303</v>
      </c>
      <c r="R18" s="20" t="s">
        <v>40</v>
      </c>
      <c r="S18" s="20" t="s">
        <v>56</v>
      </c>
      <c r="T18" s="40"/>
      <c r="U18" s="26">
        <v>15</v>
      </c>
      <c r="V18" s="26">
        <v>2</v>
      </c>
      <c r="W18" s="26">
        <v>10</v>
      </c>
      <c r="X18" s="26">
        <v>10</v>
      </c>
      <c r="Y18" s="26">
        <v>66</v>
      </c>
      <c r="Z18" s="28">
        <v>0.54100000000000004</v>
      </c>
      <c r="AA18" s="40">
        <f t="shared" si="1"/>
        <v>27.726432532347502</v>
      </c>
      <c r="AB18" s="20" t="s">
        <v>56</v>
      </c>
      <c r="AC18" s="20"/>
      <c r="AD18" s="20" t="s">
        <v>56</v>
      </c>
      <c r="AE18" s="20"/>
      <c r="AF18" s="40"/>
      <c r="AG18" s="29" t="s">
        <v>285</v>
      </c>
      <c r="AH18" s="29" t="s">
        <v>218</v>
      </c>
      <c r="AI18" s="29"/>
      <c r="AJ18" s="29" t="s">
        <v>219</v>
      </c>
      <c r="AK18" s="40"/>
      <c r="AL18" s="26">
        <v>1</v>
      </c>
      <c r="AM18" s="29"/>
      <c r="AN18" s="26">
        <v>1</v>
      </c>
      <c r="AO18" s="26">
        <v>1</v>
      </c>
      <c r="AP18" s="26"/>
      <c r="AQ18" s="26"/>
      <c r="AR18" s="42"/>
      <c r="AS18" s="42"/>
      <c r="AT18" s="42"/>
    </row>
    <row r="19" spans="1:48" s="4" customFormat="1" ht="15" customHeight="1" x14ac:dyDescent="0.25">
      <c r="A19" s="2"/>
      <c r="B19" s="26">
        <v>2006</v>
      </c>
      <c r="C19" s="26" t="s">
        <v>40</v>
      </c>
      <c r="D19" s="27" t="s">
        <v>32</v>
      </c>
      <c r="E19" s="26">
        <v>27</v>
      </c>
      <c r="F19" s="26">
        <v>4</v>
      </c>
      <c r="G19" s="26">
        <v>17</v>
      </c>
      <c r="H19" s="26">
        <v>21</v>
      </c>
      <c r="I19" s="26">
        <v>127</v>
      </c>
      <c r="J19" s="26">
        <v>15</v>
      </c>
      <c r="K19" s="26">
        <v>47</v>
      </c>
      <c r="L19" s="26">
        <v>44</v>
      </c>
      <c r="M19" s="26">
        <v>21</v>
      </c>
      <c r="N19" s="28">
        <v>0.56999999999999995</v>
      </c>
      <c r="O19" s="25">
        <f t="shared" si="0"/>
        <v>222.80701754385967</v>
      </c>
      <c r="P19" s="67"/>
      <c r="Q19" s="20" t="s">
        <v>293</v>
      </c>
      <c r="R19" s="20" t="s">
        <v>305</v>
      </c>
      <c r="S19" s="20" t="s">
        <v>305</v>
      </c>
      <c r="T19" s="40"/>
      <c r="U19" s="26">
        <v>11</v>
      </c>
      <c r="V19" s="26">
        <v>0</v>
      </c>
      <c r="W19" s="26">
        <v>8</v>
      </c>
      <c r="X19" s="26">
        <v>2</v>
      </c>
      <c r="Y19" s="26">
        <v>40</v>
      </c>
      <c r="Z19" s="28">
        <v>0.56299999999999994</v>
      </c>
      <c r="AA19" s="40">
        <f t="shared" si="1"/>
        <v>19.538188277087034</v>
      </c>
      <c r="AB19" s="20"/>
      <c r="AC19" s="20"/>
      <c r="AD19" s="20"/>
      <c r="AE19" s="20"/>
      <c r="AF19" s="40"/>
      <c r="AG19" s="29" t="s">
        <v>286</v>
      </c>
      <c r="AH19" s="29" t="s">
        <v>216</v>
      </c>
      <c r="AI19" s="29" t="s">
        <v>217</v>
      </c>
      <c r="AJ19" s="29"/>
      <c r="AK19" s="40"/>
      <c r="AL19" s="26">
        <v>1</v>
      </c>
      <c r="AM19" s="29"/>
      <c r="AN19" s="26"/>
      <c r="AO19" s="26"/>
      <c r="AP19" s="26"/>
      <c r="AQ19" s="26"/>
      <c r="AR19" s="42"/>
      <c r="AS19" s="42"/>
      <c r="AT19" s="42"/>
    </row>
    <row r="20" spans="1:48" s="4" customFormat="1" ht="15" customHeight="1" x14ac:dyDescent="0.25">
      <c r="A20" s="2"/>
      <c r="B20" s="26">
        <v>2007</v>
      </c>
      <c r="C20" s="26" t="s">
        <v>41</v>
      </c>
      <c r="D20" s="27" t="s">
        <v>42</v>
      </c>
      <c r="E20" s="26">
        <v>26</v>
      </c>
      <c r="F20" s="26">
        <v>1</v>
      </c>
      <c r="G20" s="26">
        <v>22</v>
      </c>
      <c r="H20" s="26">
        <v>14</v>
      </c>
      <c r="I20" s="26">
        <v>118</v>
      </c>
      <c r="J20" s="26">
        <v>23</v>
      </c>
      <c r="K20" s="26">
        <v>41</v>
      </c>
      <c r="L20" s="26">
        <v>31</v>
      </c>
      <c r="M20" s="26">
        <v>23</v>
      </c>
      <c r="N20" s="28">
        <v>0.58399999999999996</v>
      </c>
      <c r="O20" s="117">
        <f t="shared" si="0"/>
        <v>202.05479452054794</v>
      </c>
      <c r="P20" s="67"/>
      <c r="Q20" s="20"/>
      <c r="R20" s="20"/>
      <c r="S20" s="20" t="s">
        <v>304</v>
      </c>
      <c r="T20" s="40"/>
      <c r="U20" s="26">
        <v>3</v>
      </c>
      <c r="V20" s="26">
        <v>0</v>
      </c>
      <c r="W20" s="26">
        <v>4</v>
      </c>
      <c r="X20" s="26">
        <v>3</v>
      </c>
      <c r="Y20" s="26">
        <v>12</v>
      </c>
      <c r="Z20" s="28">
        <v>0.5</v>
      </c>
      <c r="AA20" s="40">
        <f t="shared" si="1"/>
        <v>6</v>
      </c>
      <c r="AB20" s="20"/>
      <c r="AC20" s="20"/>
      <c r="AD20" s="20"/>
      <c r="AE20" s="20"/>
      <c r="AF20" s="40"/>
      <c r="AG20" s="29" t="s">
        <v>231</v>
      </c>
      <c r="AH20" s="29"/>
      <c r="AI20" s="29"/>
      <c r="AJ20" s="29"/>
      <c r="AK20" s="40"/>
      <c r="AL20" s="26">
        <v>1</v>
      </c>
      <c r="AM20" s="29"/>
      <c r="AN20" s="26"/>
      <c r="AO20" s="26"/>
      <c r="AP20" s="26"/>
      <c r="AQ20" s="26"/>
      <c r="AR20" s="42"/>
      <c r="AS20" s="42"/>
      <c r="AT20" s="42"/>
    </row>
    <row r="21" spans="1:48" s="4" customFormat="1" ht="15" customHeight="1" x14ac:dyDescent="0.25">
      <c r="A21" s="2"/>
      <c r="B21" s="26">
        <v>2008</v>
      </c>
      <c r="C21" s="26" t="s">
        <v>40</v>
      </c>
      <c r="D21" s="27" t="s">
        <v>42</v>
      </c>
      <c r="E21" s="26">
        <v>24</v>
      </c>
      <c r="F21" s="26">
        <v>1</v>
      </c>
      <c r="G21" s="26">
        <v>6</v>
      </c>
      <c r="H21" s="26">
        <v>26</v>
      </c>
      <c r="I21" s="26">
        <v>132</v>
      </c>
      <c r="J21" s="26">
        <v>19</v>
      </c>
      <c r="K21" s="26">
        <v>48</v>
      </c>
      <c r="L21" s="26">
        <v>58</v>
      </c>
      <c r="M21" s="26">
        <v>7</v>
      </c>
      <c r="N21" s="28">
        <v>0.67300000000000004</v>
      </c>
      <c r="O21" s="25">
        <f t="shared" si="0"/>
        <v>196.13670133729568</v>
      </c>
      <c r="P21" s="67"/>
      <c r="Q21" s="20" t="s">
        <v>290</v>
      </c>
      <c r="R21" s="20" t="s">
        <v>306</v>
      </c>
      <c r="S21" s="20" t="s">
        <v>34</v>
      </c>
      <c r="T21" s="40"/>
      <c r="U21" s="26">
        <v>12</v>
      </c>
      <c r="V21" s="26">
        <v>0</v>
      </c>
      <c r="W21" s="26">
        <v>1</v>
      </c>
      <c r="X21" s="26">
        <v>10</v>
      </c>
      <c r="Y21" s="26">
        <v>67</v>
      </c>
      <c r="Z21" s="28">
        <v>0.68400000000000005</v>
      </c>
      <c r="AA21" s="40">
        <f t="shared" si="1"/>
        <v>17.543859649122805</v>
      </c>
      <c r="AB21" s="20"/>
      <c r="AC21" s="20"/>
      <c r="AD21" s="20"/>
      <c r="AE21" s="20" t="s">
        <v>41</v>
      </c>
      <c r="AF21" s="40"/>
      <c r="AG21" s="29" t="s">
        <v>285</v>
      </c>
      <c r="AH21" s="29" t="s">
        <v>214</v>
      </c>
      <c r="AI21" s="29" t="s">
        <v>215</v>
      </c>
      <c r="AJ21" s="29"/>
      <c r="AK21" s="40"/>
      <c r="AL21" s="26">
        <v>1</v>
      </c>
      <c r="AM21" s="29"/>
      <c r="AN21" s="26"/>
      <c r="AO21" s="30"/>
      <c r="AP21" s="33"/>
      <c r="AQ21" s="26"/>
      <c r="AR21" s="42"/>
      <c r="AS21" s="42"/>
      <c r="AT21" s="42"/>
    </row>
    <row r="22" spans="1:48" s="4" customFormat="1" ht="15" customHeight="1" x14ac:dyDescent="0.25">
      <c r="A22" s="2"/>
      <c r="B22" s="26">
        <v>2009</v>
      </c>
      <c r="C22" s="26" t="s">
        <v>36</v>
      </c>
      <c r="D22" s="27" t="s">
        <v>42</v>
      </c>
      <c r="E22" s="26">
        <v>24</v>
      </c>
      <c r="F22" s="26">
        <v>2</v>
      </c>
      <c r="G22" s="26">
        <v>38</v>
      </c>
      <c r="H22" s="26">
        <v>13</v>
      </c>
      <c r="I22" s="26">
        <v>134</v>
      </c>
      <c r="J22" s="26">
        <v>7</v>
      </c>
      <c r="K22" s="26">
        <v>26</v>
      </c>
      <c r="L22" s="26">
        <v>61</v>
      </c>
      <c r="M22" s="26">
        <v>40</v>
      </c>
      <c r="N22" s="28">
        <v>0.66700000000000004</v>
      </c>
      <c r="O22" s="25">
        <f t="shared" si="0"/>
        <v>200.89955022488755</v>
      </c>
      <c r="P22" s="67" t="s">
        <v>33</v>
      </c>
      <c r="Q22" s="20"/>
      <c r="R22" s="20" t="s">
        <v>34</v>
      </c>
      <c r="S22" s="20" t="s">
        <v>41</v>
      </c>
      <c r="T22" s="40"/>
      <c r="U22" s="26">
        <v>14</v>
      </c>
      <c r="V22" s="26">
        <v>0</v>
      </c>
      <c r="W22" s="30">
        <v>13</v>
      </c>
      <c r="X22" s="26">
        <v>7</v>
      </c>
      <c r="Y22" s="26">
        <v>56</v>
      </c>
      <c r="Z22" s="28">
        <v>0.505</v>
      </c>
      <c r="AA22" s="40">
        <f t="shared" si="1"/>
        <v>27.722772277227723</v>
      </c>
      <c r="AB22" s="20" t="s">
        <v>56</v>
      </c>
      <c r="AC22" s="20"/>
      <c r="AD22" s="20" t="s">
        <v>57</v>
      </c>
      <c r="AE22" s="20" t="s">
        <v>55</v>
      </c>
      <c r="AF22" s="40"/>
      <c r="AG22" s="29" t="s">
        <v>212</v>
      </c>
      <c r="AH22" s="29" t="s">
        <v>204</v>
      </c>
      <c r="AI22" s="29"/>
      <c r="AJ22" s="29" t="s">
        <v>213</v>
      </c>
      <c r="AK22" s="40"/>
      <c r="AL22" s="26">
        <v>1</v>
      </c>
      <c r="AM22" s="29"/>
      <c r="AN22" s="30"/>
      <c r="AO22" s="30"/>
      <c r="AP22" s="33">
        <v>1</v>
      </c>
      <c r="AQ22" s="26"/>
      <c r="AR22" s="25"/>
      <c r="AS22" s="25"/>
      <c r="AT22" s="25"/>
      <c r="AU22" s="25"/>
      <c r="AV22" s="25"/>
    </row>
    <row r="23" spans="1:48" s="4" customFormat="1" ht="15" customHeight="1" x14ac:dyDescent="0.25">
      <c r="A23" s="2"/>
      <c r="B23" s="26">
        <v>2010</v>
      </c>
      <c r="C23" s="26" t="s">
        <v>36</v>
      </c>
      <c r="D23" s="27" t="s">
        <v>42</v>
      </c>
      <c r="E23" s="26">
        <v>26</v>
      </c>
      <c r="F23" s="26">
        <v>1</v>
      </c>
      <c r="G23" s="35">
        <v>48</v>
      </c>
      <c r="H23" s="35">
        <v>14</v>
      </c>
      <c r="I23" s="35">
        <v>119</v>
      </c>
      <c r="J23" s="26">
        <v>10</v>
      </c>
      <c r="K23" s="26">
        <v>13</v>
      </c>
      <c r="L23" s="26">
        <v>47</v>
      </c>
      <c r="M23" s="26">
        <v>49</v>
      </c>
      <c r="N23" s="28">
        <v>0.54100000000000004</v>
      </c>
      <c r="O23" s="25">
        <f t="shared" si="0"/>
        <v>219.96303142329018</v>
      </c>
      <c r="P23" s="67" t="s">
        <v>55</v>
      </c>
      <c r="Q23" s="20"/>
      <c r="R23" s="20" t="s">
        <v>55</v>
      </c>
      <c r="S23" s="20" t="s">
        <v>301</v>
      </c>
      <c r="T23" s="40"/>
      <c r="U23" s="26">
        <v>10</v>
      </c>
      <c r="V23" s="26">
        <v>1</v>
      </c>
      <c r="W23" s="30">
        <v>9</v>
      </c>
      <c r="X23" s="26">
        <v>2</v>
      </c>
      <c r="Y23" s="26">
        <v>43</v>
      </c>
      <c r="Z23" s="28">
        <v>0.57299999999999995</v>
      </c>
      <c r="AA23" s="40">
        <f t="shared" si="1"/>
        <v>17.452006980802793</v>
      </c>
      <c r="AB23" s="20" t="s">
        <v>34</v>
      </c>
      <c r="AC23" s="20"/>
      <c r="AD23" s="20"/>
      <c r="AE23" s="20" t="s">
        <v>56</v>
      </c>
      <c r="AF23" s="40"/>
      <c r="AG23" s="29" t="s">
        <v>203</v>
      </c>
      <c r="AH23" s="29" t="s">
        <v>210</v>
      </c>
      <c r="AI23" s="29"/>
      <c r="AJ23" s="29" t="s">
        <v>211</v>
      </c>
      <c r="AK23" s="40"/>
      <c r="AL23" s="26">
        <v>1</v>
      </c>
      <c r="AM23" s="29"/>
      <c r="AN23" s="30"/>
      <c r="AO23" s="30"/>
      <c r="AP23" s="33">
        <v>1</v>
      </c>
      <c r="AQ23" s="26"/>
      <c r="AR23" s="25"/>
      <c r="AS23" s="25"/>
      <c r="AT23" s="25"/>
      <c r="AU23" s="25"/>
      <c r="AV23" s="25"/>
    </row>
    <row r="24" spans="1:48" s="4" customFormat="1" ht="15" customHeight="1" x14ac:dyDescent="0.25">
      <c r="A24" s="2"/>
      <c r="B24" s="26">
        <v>2011</v>
      </c>
      <c r="C24" s="26" t="s">
        <v>38</v>
      </c>
      <c r="D24" s="27" t="s">
        <v>39</v>
      </c>
      <c r="E24" s="26">
        <v>26</v>
      </c>
      <c r="F24" s="26">
        <v>0</v>
      </c>
      <c r="G24" s="26">
        <v>31</v>
      </c>
      <c r="H24" s="26">
        <v>20</v>
      </c>
      <c r="I24" s="26">
        <v>116</v>
      </c>
      <c r="J24" s="26">
        <v>3</v>
      </c>
      <c r="K24" s="26">
        <v>19</v>
      </c>
      <c r="L24" s="26">
        <v>63</v>
      </c>
      <c r="M24" s="26">
        <v>31</v>
      </c>
      <c r="N24" s="28">
        <v>0.61399999999999999</v>
      </c>
      <c r="O24" s="25">
        <f>PRODUCT(I24/N24)</f>
        <v>188.92508143322476</v>
      </c>
      <c r="P24" s="20" t="s">
        <v>300</v>
      </c>
      <c r="Q24" s="20"/>
      <c r="R24" s="20" t="s">
        <v>302</v>
      </c>
      <c r="S24" s="20" t="s">
        <v>306</v>
      </c>
      <c r="T24" s="25"/>
      <c r="U24" s="26">
        <v>13</v>
      </c>
      <c r="V24" s="26">
        <v>1</v>
      </c>
      <c r="W24" s="30">
        <v>10</v>
      </c>
      <c r="X24" s="26">
        <v>12</v>
      </c>
      <c r="Y24" s="26">
        <v>56</v>
      </c>
      <c r="Z24" s="28">
        <v>0.61499999999999999</v>
      </c>
      <c r="AA24" s="40">
        <f t="shared" si="1"/>
        <v>21.13821138211382</v>
      </c>
      <c r="AB24" s="20"/>
      <c r="AC24" s="20" t="s">
        <v>41</v>
      </c>
      <c r="AD24" s="20" t="s">
        <v>56</v>
      </c>
      <c r="AE24" s="20" t="s">
        <v>56</v>
      </c>
      <c r="AF24" s="40"/>
      <c r="AG24" s="29" t="s">
        <v>208</v>
      </c>
      <c r="AH24" s="29" t="s">
        <v>209</v>
      </c>
      <c r="AI24" s="29"/>
      <c r="AJ24" s="29" t="s">
        <v>201</v>
      </c>
      <c r="AK24" s="40"/>
      <c r="AL24" s="26">
        <v>1</v>
      </c>
      <c r="AM24" s="30">
        <v>1</v>
      </c>
      <c r="AN24" s="30">
        <v>1</v>
      </c>
      <c r="AO24" s="30">
        <v>1</v>
      </c>
      <c r="AP24" s="33"/>
      <c r="AQ24" s="26"/>
      <c r="AR24" s="25"/>
      <c r="AS24" s="25"/>
      <c r="AT24" s="25"/>
      <c r="AU24" s="25"/>
      <c r="AV24" s="25"/>
    </row>
    <row r="25" spans="1:48" s="4" customFormat="1" ht="15" customHeight="1" x14ac:dyDescent="0.25">
      <c r="A25" s="2"/>
      <c r="B25" s="26">
        <v>2012</v>
      </c>
      <c r="C25" s="26" t="s">
        <v>38</v>
      </c>
      <c r="D25" s="27" t="s">
        <v>39</v>
      </c>
      <c r="E25" s="26">
        <v>26</v>
      </c>
      <c r="F25" s="26">
        <v>0</v>
      </c>
      <c r="G25" s="35">
        <v>22</v>
      </c>
      <c r="H25" s="35">
        <v>14</v>
      </c>
      <c r="I25" s="35">
        <v>100</v>
      </c>
      <c r="J25" s="26">
        <v>11</v>
      </c>
      <c r="K25" s="26">
        <v>17</v>
      </c>
      <c r="L25" s="26">
        <v>50</v>
      </c>
      <c r="M25" s="33">
        <v>22</v>
      </c>
      <c r="N25" s="28">
        <v>0.54300000000000004</v>
      </c>
      <c r="O25" s="25">
        <f>PRODUCT(I25/N25)</f>
        <v>184.16206261510126</v>
      </c>
      <c r="P25" s="67"/>
      <c r="Q25" s="20"/>
      <c r="R25" s="20"/>
      <c r="S25" s="20"/>
      <c r="T25" s="38"/>
      <c r="U25" s="26">
        <v>10</v>
      </c>
      <c r="V25" s="26">
        <v>1</v>
      </c>
      <c r="W25" s="30">
        <v>6</v>
      </c>
      <c r="X25" s="26">
        <v>9</v>
      </c>
      <c r="Y25" s="26">
        <v>38</v>
      </c>
      <c r="Z25" s="28">
        <v>0.57599999999999996</v>
      </c>
      <c r="AA25" s="40">
        <f t="shared" si="1"/>
        <v>17.361111111111111</v>
      </c>
      <c r="AB25" s="20"/>
      <c r="AC25" s="20"/>
      <c r="AD25" s="20"/>
      <c r="AE25" s="20"/>
      <c r="AF25" s="40"/>
      <c r="AG25" s="29" t="s">
        <v>206</v>
      </c>
      <c r="AH25" s="29" t="s">
        <v>207</v>
      </c>
      <c r="AI25" s="29"/>
      <c r="AJ25" s="29" t="s">
        <v>204</v>
      </c>
      <c r="AK25" s="40"/>
      <c r="AL25" s="26">
        <v>1</v>
      </c>
      <c r="AM25" s="30"/>
      <c r="AN25" s="30"/>
      <c r="AO25" s="30">
        <v>1</v>
      </c>
      <c r="AP25" s="33"/>
      <c r="AQ25" s="26"/>
      <c r="AR25" s="25"/>
      <c r="AS25" s="25"/>
      <c r="AT25" s="25"/>
      <c r="AU25" s="25"/>
      <c r="AV25" s="25"/>
    </row>
    <row r="26" spans="1:48" s="4" customFormat="1" ht="15" customHeight="1" x14ac:dyDescent="0.25">
      <c r="A26" s="2"/>
      <c r="B26" s="26">
        <v>2013</v>
      </c>
      <c r="C26" s="26" t="s">
        <v>38</v>
      </c>
      <c r="D26" s="27" t="s">
        <v>39</v>
      </c>
      <c r="E26" s="26">
        <v>26</v>
      </c>
      <c r="F26" s="26">
        <v>1</v>
      </c>
      <c r="G26" s="26">
        <v>18</v>
      </c>
      <c r="H26" s="26">
        <v>25</v>
      </c>
      <c r="I26" s="26">
        <v>93</v>
      </c>
      <c r="J26" s="26">
        <v>6</v>
      </c>
      <c r="K26" s="26">
        <v>22</v>
      </c>
      <c r="L26" s="26">
        <v>46</v>
      </c>
      <c r="M26" s="33">
        <v>19</v>
      </c>
      <c r="N26" s="28">
        <v>0.56399999999999995</v>
      </c>
      <c r="O26" s="25">
        <f>PRODUCT(I26/N26)</f>
        <v>164.89361702127661</v>
      </c>
      <c r="P26" s="67"/>
      <c r="Q26" s="20" t="s">
        <v>301</v>
      </c>
      <c r="R26" s="20" t="s">
        <v>295</v>
      </c>
      <c r="S26" s="20"/>
      <c r="T26" s="40"/>
      <c r="U26" s="26">
        <v>9</v>
      </c>
      <c r="V26" s="26">
        <v>0</v>
      </c>
      <c r="W26" s="30">
        <v>6</v>
      </c>
      <c r="X26" s="26">
        <v>7</v>
      </c>
      <c r="Y26" s="26">
        <v>21</v>
      </c>
      <c r="Z26" s="28">
        <v>0.5</v>
      </c>
      <c r="AA26" s="40">
        <f t="shared" si="1"/>
        <v>18</v>
      </c>
      <c r="AB26" s="20"/>
      <c r="AC26" s="20"/>
      <c r="AD26" s="20"/>
      <c r="AE26" s="20"/>
      <c r="AF26" s="40"/>
      <c r="AG26" s="29" t="s">
        <v>205</v>
      </c>
      <c r="AH26" s="29" t="s">
        <v>199</v>
      </c>
      <c r="AI26" s="29"/>
      <c r="AJ26" s="29" t="s">
        <v>204</v>
      </c>
      <c r="AK26" s="40"/>
      <c r="AL26" s="26">
        <v>1</v>
      </c>
      <c r="AM26" s="30"/>
      <c r="AN26" s="30">
        <v>1</v>
      </c>
      <c r="AO26" s="30">
        <v>1</v>
      </c>
      <c r="AP26" s="33"/>
      <c r="AQ26" s="26"/>
      <c r="AR26" s="25"/>
      <c r="AS26" s="25"/>
      <c r="AT26" s="25"/>
      <c r="AU26" s="25"/>
      <c r="AV26" s="25"/>
    </row>
    <row r="27" spans="1:48" s="4" customFormat="1" ht="15" customHeight="1" x14ac:dyDescent="0.25">
      <c r="A27" s="2"/>
      <c r="B27" s="26">
        <v>2014</v>
      </c>
      <c r="C27" s="26" t="s">
        <v>38</v>
      </c>
      <c r="D27" s="27" t="s">
        <v>39</v>
      </c>
      <c r="E27" s="26">
        <v>30</v>
      </c>
      <c r="F27" s="26">
        <v>6</v>
      </c>
      <c r="G27" s="35">
        <v>44</v>
      </c>
      <c r="H27" s="35">
        <v>18</v>
      </c>
      <c r="I27" s="35">
        <v>125</v>
      </c>
      <c r="J27" s="26">
        <v>17</v>
      </c>
      <c r="K27" s="26">
        <v>19</v>
      </c>
      <c r="L27" s="26">
        <v>39</v>
      </c>
      <c r="M27" s="33">
        <v>50</v>
      </c>
      <c r="N27" s="28">
        <v>0.56100000000000005</v>
      </c>
      <c r="O27" s="25">
        <f>PRODUCT(I27/N27)</f>
        <v>222.81639928698749</v>
      </c>
      <c r="P27" s="67" t="s">
        <v>299</v>
      </c>
      <c r="Q27" s="20"/>
      <c r="R27" s="20" t="s">
        <v>290</v>
      </c>
      <c r="S27" s="20"/>
      <c r="T27" s="38"/>
      <c r="U27" s="26">
        <v>9</v>
      </c>
      <c r="V27" s="26">
        <v>0</v>
      </c>
      <c r="W27" s="26">
        <v>12</v>
      </c>
      <c r="X27" s="26">
        <v>3</v>
      </c>
      <c r="Y27" s="26">
        <v>27</v>
      </c>
      <c r="Z27" s="28">
        <v>0.47399999999999998</v>
      </c>
      <c r="AA27" s="40">
        <f t="shared" si="1"/>
        <v>18.9873417721519</v>
      </c>
      <c r="AB27" s="20" t="s">
        <v>57</v>
      </c>
      <c r="AC27" s="20"/>
      <c r="AD27" s="20" t="s">
        <v>41</v>
      </c>
      <c r="AE27" s="20"/>
      <c r="AF27" s="40"/>
      <c r="AG27" s="29" t="s">
        <v>203</v>
      </c>
      <c r="AH27" s="29" t="s">
        <v>200</v>
      </c>
      <c r="AI27" s="29"/>
      <c r="AJ27" s="29" t="s">
        <v>204</v>
      </c>
      <c r="AK27" s="40"/>
      <c r="AL27" s="26">
        <v>1</v>
      </c>
      <c r="AM27" s="30"/>
      <c r="AN27" s="30"/>
      <c r="AO27" s="30">
        <v>1</v>
      </c>
      <c r="AP27" s="33"/>
      <c r="AQ27" s="26"/>
      <c r="AR27" s="25"/>
      <c r="AS27" s="25"/>
      <c r="AT27" s="25"/>
      <c r="AU27" s="25"/>
      <c r="AV27" s="25"/>
    </row>
    <row r="28" spans="1:48" s="4" customFormat="1" ht="15" customHeight="1" x14ac:dyDescent="0.25">
      <c r="A28" s="2"/>
      <c r="B28" s="26">
        <v>2015</v>
      </c>
      <c r="C28" s="26" t="s">
        <v>38</v>
      </c>
      <c r="D28" s="27" t="s">
        <v>39</v>
      </c>
      <c r="E28" s="26">
        <v>30</v>
      </c>
      <c r="F28" s="26">
        <v>4</v>
      </c>
      <c r="G28" s="26">
        <v>58</v>
      </c>
      <c r="H28" s="26">
        <v>11</v>
      </c>
      <c r="I28" s="26">
        <v>134</v>
      </c>
      <c r="J28" s="26">
        <v>6</v>
      </c>
      <c r="K28" s="26">
        <v>14</v>
      </c>
      <c r="L28" s="26">
        <v>52</v>
      </c>
      <c r="M28" s="33">
        <v>62</v>
      </c>
      <c r="N28" s="48">
        <v>0.53810000000000002</v>
      </c>
      <c r="O28" s="136">
        <v>249</v>
      </c>
      <c r="P28" s="67" t="s">
        <v>41</v>
      </c>
      <c r="Q28" s="20"/>
      <c r="R28" s="20" t="s">
        <v>31</v>
      </c>
      <c r="S28" s="20"/>
      <c r="T28" s="38"/>
      <c r="U28" s="26">
        <v>11</v>
      </c>
      <c r="V28" s="26">
        <v>0</v>
      </c>
      <c r="W28" s="26">
        <v>18</v>
      </c>
      <c r="X28" s="26">
        <v>8</v>
      </c>
      <c r="Y28" s="26">
        <v>35</v>
      </c>
      <c r="Z28" s="28">
        <v>0.47299999999999998</v>
      </c>
      <c r="AA28" s="40">
        <v>0</v>
      </c>
      <c r="AB28" s="20" t="s">
        <v>34</v>
      </c>
      <c r="AC28" s="20"/>
      <c r="AD28" s="20" t="s">
        <v>33</v>
      </c>
      <c r="AE28" s="20"/>
      <c r="AF28" s="40"/>
      <c r="AG28" s="29" t="s">
        <v>202</v>
      </c>
      <c r="AH28" s="29" t="s">
        <v>199</v>
      </c>
      <c r="AI28" s="29"/>
      <c r="AJ28" s="29" t="s">
        <v>201</v>
      </c>
      <c r="AK28" s="40"/>
      <c r="AL28" s="26">
        <v>1</v>
      </c>
      <c r="AM28" s="30"/>
      <c r="AN28" s="30"/>
      <c r="AO28" s="30">
        <v>1</v>
      </c>
      <c r="AP28" s="33"/>
      <c r="AQ28" s="26"/>
      <c r="AR28" s="25"/>
      <c r="AS28" s="25"/>
      <c r="AT28" s="25"/>
      <c r="AU28" s="25"/>
      <c r="AV28" s="25"/>
    </row>
    <row r="29" spans="1:48" s="4" customFormat="1" ht="15" customHeight="1" x14ac:dyDescent="0.2">
      <c r="A29" s="2"/>
      <c r="B29" s="26">
        <v>2016</v>
      </c>
      <c r="C29" s="26" t="s">
        <v>36</v>
      </c>
      <c r="D29" s="27" t="s">
        <v>39</v>
      </c>
      <c r="E29" s="26">
        <v>28</v>
      </c>
      <c r="F29" s="26">
        <v>0</v>
      </c>
      <c r="G29" s="35">
        <v>42</v>
      </c>
      <c r="H29" s="35">
        <v>22</v>
      </c>
      <c r="I29" s="35">
        <v>109</v>
      </c>
      <c r="J29" s="26">
        <v>2</v>
      </c>
      <c r="K29" s="26">
        <v>14</v>
      </c>
      <c r="L29" s="26">
        <v>51</v>
      </c>
      <c r="M29" s="33">
        <v>42</v>
      </c>
      <c r="N29" s="28">
        <v>0.64500000000000002</v>
      </c>
      <c r="O29" s="136">
        <v>169</v>
      </c>
      <c r="P29" s="67" t="s">
        <v>292</v>
      </c>
      <c r="Q29" s="20"/>
      <c r="R29" s="20" t="s">
        <v>300</v>
      </c>
      <c r="S29" s="20"/>
      <c r="T29" s="38"/>
      <c r="U29" s="26">
        <v>11</v>
      </c>
      <c r="V29" s="26">
        <v>1</v>
      </c>
      <c r="W29" s="26">
        <v>15</v>
      </c>
      <c r="X29" s="26">
        <v>8</v>
      </c>
      <c r="Y29" s="26">
        <v>43</v>
      </c>
      <c r="Z29" s="28">
        <v>0.53100000000000003</v>
      </c>
      <c r="AA29" s="25">
        <f>SUM(AA10:AA27)</f>
        <v>319.26273405823952</v>
      </c>
      <c r="AB29" s="20" t="s">
        <v>57</v>
      </c>
      <c r="AC29" s="20"/>
      <c r="AD29" s="20" t="s">
        <v>55</v>
      </c>
      <c r="AE29" s="20"/>
      <c r="AF29" s="25"/>
      <c r="AG29" s="29" t="s">
        <v>200</v>
      </c>
      <c r="AH29" s="29" t="s">
        <v>199</v>
      </c>
      <c r="AI29" s="29"/>
      <c r="AJ29" s="29" t="s">
        <v>198</v>
      </c>
      <c r="AK29" s="25"/>
      <c r="AL29" s="26">
        <v>1</v>
      </c>
      <c r="AM29" s="30"/>
      <c r="AN29" s="30"/>
      <c r="AO29" s="30"/>
      <c r="AP29" s="33">
        <v>1</v>
      </c>
      <c r="AQ29" s="26"/>
      <c r="AR29" s="25"/>
      <c r="AS29" s="25"/>
      <c r="AT29" s="25"/>
      <c r="AU29" s="25"/>
      <c r="AV29" s="25"/>
    </row>
    <row r="30" spans="1:48" s="4" customFormat="1" ht="15" customHeight="1" x14ac:dyDescent="0.25">
      <c r="A30" s="2"/>
      <c r="B30" s="26">
        <v>2017</v>
      </c>
      <c r="C30" s="26" t="s">
        <v>36</v>
      </c>
      <c r="D30" s="27" t="s">
        <v>39</v>
      </c>
      <c r="E30" s="26">
        <v>32</v>
      </c>
      <c r="F30" s="26">
        <v>0</v>
      </c>
      <c r="G30" s="26">
        <v>36</v>
      </c>
      <c r="H30" s="26">
        <v>20</v>
      </c>
      <c r="I30" s="26">
        <v>129</v>
      </c>
      <c r="J30" s="26">
        <v>7</v>
      </c>
      <c r="K30" s="26">
        <v>20</v>
      </c>
      <c r="L30" s="26">
        <v>66</v>
      </c>
      <c r="M30" s="26">
        <v>36</v>
      </c>
      <c r="N30" s="48">
        <v>0.6</v>
      </c>
      <c r="O30" s="117">
        <v>215</v>
      </c>
      <c r="P30" s="67" t="s">
        <v>292</v>
      </c>
      <c r="Q30" s="20"/>
      <c r="R30" s="20"/>
      <c r="S30" s="20"/>
      <c r="T30" s="38"/>
      <c r="U30" s="26">
        <v>12</v>
      </c>
      <c r="V30" s="26">
        <v>0</v>
      </c>
      <c r="W30" s="26">
        <v>7</v>
      </c>
      <c r="X30" s="26">
        <v>5</v>
      </c>
      <c r="Y30" s="26">
        <v>40</v>
      </c>
      <c r="Z30" s="28">
        <v>0.54100000000000004</v>
      </c>
      <c r="AA30" s="40"/>
      <c r="AB30" s="20"/>
      <c r="AC30" s="20"/>
      <c r="AD30" s="20"/>
      <c r="AE30" s="20"/>
      <c r="AF30" s="40"/>
      <c r="AG30" s="29" t="s">
        <v>288</v>
      </c>
      <c r="AH30" s="29" t="s">
        <v>289</v>
      </c>
      <c r="AI30" s="29"/>
      <c r="AJ30" s="29" t="s">
        <v>211</v>
      </c>
      <c r="AK30" s="40"/>
      <c r="AL30" s="26">
        <v>1</v>
      </c>
      <c r="AM30" s="30"/>
      <c r="AN30" s="30"/>
      <c r="AO30" s="30"/>
      <c r="AP30" s="33">
        <v>1</v>
      </c>
      <c r="AQ30" s="26"/>
      <c r="AR30" s="25"/>
      <c r="AS30" s="25"/>
      <c r="AT30" s="25"/>
      <c r="AU30" s="25"/>
      <c r="AV30" s="25"/>
    </row>
    <row r="31" spans="1:48" s="4" customFormat="1" ht="15" customHeight="1" x14ac:dyDescent="0.25">
      <c r="A31" s="2"/>
      <c r="B31" s="26">
        <v>2018</v>
      </c>
      <c r="C31" s="26" t="s">
        <v>40</v>
      </c>
      <c r="D31" s="27" t="s">
        <v>39</v>
      </c>
      <c r="E31" s="26">
        <v>30</v>
      </c>
      <c r="F31" s="26">
        <v>1</v>
      </c>
      <c r="G31" s="26">
        <v>20</v>
      </c>
      <c r="H31" s="26">
        <v>19</v>
      </c>
      <c r="I31" s="26">
        <v>101</v>
      </c>
      <c r="J31" s="26">
        <v>8</v>
      </c>
      <c r="K31" s="26">
        <v>27</v>
      </c>
      <c r="L31" s="26">
        <v>45</v>
      </c>
      <c r="M31" s="26">
        <v>21</v>
      </c>
      <c r="N31" s="48">
        <v>0.61960000000000004</v>
      </c>
      <c r="O31" s="117">
        <v>163.00839251129761</v>
      </c>
      <c r="P31" s="67"/>
      <c r="Q31" s="20"/>
      <c r="R31" s="20"/>
      <c r="S31" s="20"/>
      <c r="T31" s="38"/>
      <c r="U31" s="26">
        <v>10</v>
      </c>
      <c r="V31" s="26">
        <v>0</v>
      </c>
      <c r="W31" s="26">
        <v>6</v>
      </c>
      <c r="X31" s="26">
        <v>3</v>
      </c>
      <c r="Y31" s="26">
        <v>36</v>
      </c>
      <c r="Z31" s="28">
        <v>0.6</v>
      </c>
      <c r="AA31" s="40"/>
      <c r="AB31" s="20"/>
      <c r="AC31" s="20"/>
      <c r="AD31" s="20"/>
      <c r="AE31" s="20"/>
      <c r="AF31" s="40"/>
      <c r="AG31" s="29" t="s">
        <v>205</v>
      </c>
      <c r="AH31" s="29" t="s">
        <v>317</v>
      </c>
      <c r="AI31" s="29" t="s">
        <v>318</v>
      </c>
      <c r="AJ31" s="29"/>
      <c r="AK31" s="40"/>
      <c r="AL31" s="26">
        <v>1</v>
      </c>
      <c r="AM31" s="30"/>
      <c r="AN31" s="30">
        <v>1</v>
      </c>
      <c r="AO31" s="30"/>
      <c r="AP31" s="33"/>
      <c r="AQ31" s="26"/>
      <c r="AR31" s="25"/>
      <c r="AS31" s="25"/>
      <c r="AT31" s="25"/>
      <c r="AU31" s="25"/>
      <c r="AV31" s="25"/>
    </row>
    <row r="32" spans="1:48" s="4" customFormat="1" ht="15" customHeight="1" x14ac:dyDescent="0.25">
      <c r="A32" s="2"/>
      <c r="B32" s="186">
        <v>2019</v>
      </c>
      <c r="C32" s="186" t="s">
        <v>36</v>
      </c>
      <c r="D32" s="187" t="s">
        <v>373</v>
      </c>
      <c r="E32" s="186"/>
      <c r="F32" s="188" t="s">
        <v>331</v>
      </c>
      <c r="G32" s="189"/>
      <c r="H32" s="70"/>
      <c r="I32" s="186"/>
      <c r="J32" s="186"/>
      <c r="K32" s="186"/>
      <c r="L32" s="186"/>
      <c r="M32" s="186"/>
      <c r="N32" s="190"/>
      <c r="O32" s="117"/>
      <c r="P32" s="67"/>
      <c r="Q32" s="20"/>
      <c r="R32" s="20"/>
      <c r="S32" s="20"/>
      <c r="T32" s="38"/>
      <c r="U32" s="26"/>
      <c r="V32" s="26"/>
      <c r="W32" s="26"/>
      <c r="X32" s="26"/>
      <c r="Y32" s="26"/>
      <c r="Z32" s="28"/>
      <c r="AA32" s="40"/>
      <c r="AB32" s="20"/>
      <c r="AC32" s="20"/>
      <c r="AD32" s="20"/>
      <c r="AE32" s="20"/>
      <c r="AF32" s="40"/>
      <c r="AG32" s="29"/>
      <c r="AH32" s="29"/>
      <c r="AI32" s="29"/>
      <c r="AJ32" s="29"/>
      <c r="AK32" s="40"/>
      <c r="AL32" s="26"/>
      <c r="AM32" s="30"/>
      <c r="AN32" s="30"/>
      <c r="AO32" s="30"/>
      <c r="AP32" s="33"/>
      <c r="AQ32" s="26"/>
      <c r="AR32" s="25"/>
      <c r="AS32" s="25"/>
      <c r="AT32" s="25"/>
      <c r="AU32" s="25"/>
      <c r="AV32" s="25"/>
    </row>
    <row r="33" spans="1:48" s="4" customFormat="1" ht="15" customHeight="1" x14ac:dyDescent="0.25">
      <c r="A33" s="2"/>
      <c r="B33" s="26">
        <v>2020</v>
      </c>
      <c r="C33" s="26" t="s">
        <v>36</v>
      </c>
      <c r="D33" s="27" t="s">
        <v>42</v>
      </c>
      <c r="E33" s="26">
        <v>23</v>
      </c>
      <c r="F33" s="26">
        <v>1</v>
      </c>
      <c r="G33" s="26">
        <v>23</v>
      </c>
      <c r="H33" s="30">
        <v>14</v>
      </c>
      <c r="I33" s="26">
        <v>93</v>
      </c>
      <c r="J33" s="26">
        <v>8</v>
      </c>
      <c r="K33" s="26">
        <v>21</v>
      </c>
      <c r="L33" s="26">
        <v>40</v>
      </c>
      <c r="M33" s="26">
        <v>24</v>
      </c>
      <c r="N33" s="28">
        <v>0.6</v>
      </c>
      <c r="O33" s="40">
        <v>155</v>
      </c>
      <c r="P33" s="67"/>
      <c r="Q33" s="20"/>
      <c r="R33" s="20"/>
      <c r="S33" s="20"/>
      <c r="T33" s="38"/>
      <c r="U33" s="26">
        <v>8</v>
      </c>
      <c r="V33" s="26">
        <v>0</v>
      </c>
      <c r="W33" s="26">
        <v>1</v>
      </c>
      <c r="X33" s="26">
        <v>3</v>
      </c>
      <c r="Y33" s="26">
        <v>11</v>
      </c>
      <c r="Z33" s="28">
        <v>0.34370000000000001</v>
      </c>
      <c r="AA33" s="40"/>
      <c r="AB33" s="20"/>
      <c r="AC33" s="20"/>
      <c r="AD33" s="20"/>
      <c r="AE33" s="20"/>
      <c r="AF33" s="40"/>
      <c r="AG33" s="29" t="s">
        <v>596</v>
      </c>
      <c r="AH33" s="29" t="s">
        <v>598</v>
      </c>
      <c r="AI33" s="29"/>
      <c r="AJ33" s="29" t="s">
        <v>221</v>
      </c>
      <c r="AK33" s="40"/>
      <c r="AL33" s="26"/>
      <c r="AM33" s="30"/>
      <c r="AN33" s="30"/>
      <c r="AO33" s="30"/>
      <c r="AP33" s="33">
        <v>1</v>
      </c>
      <c r="AQ33" s="26"/>
      <c r="AR33" s="25"/>
      <c r="AS33" s="25"/>
      <c r="AT33" s="25"/>
      <c r="AU33" s="25"/>
      <c r="AV33" s="25"/>
    </row>
    <row r="34" spans="1:48" s="4" customFormat="1" ht="15" customHeight="1" x14ac:dyDescent="0.25">
      <c r="A34" s="2"/>
      <c r="B34" s="26">
        <v>2021</v>
      </c>
      <c r="C34" s="26" t="s">
        <v>36</v>
      </c>
      <c r="D34" s="29" t="s">
        <v>42</v>
      </c>
      <c r="E34" s="26">
        <v>14</v>
      </c>
      <c r="F34" s="26">
        <v>0</v>
      </c>
      <c r="G34" s="26">
        <v>18</v>
      </c>
      <c r="H34" s="30">
        <v>4</v>
      </c>
      <c r="I34" s="26">
        <v>49</v>
      </c>
      <c r="J34" s="26">
        <v>2</v>
      </c>
      <c r="K34" s="26">
        <v>4</v>
      </c>
      <c r="L34" s="26">
        <v>25</v>
      </c>
      <c r="M34" s="26">
        <v>18</v>
      </c>
      <c r="N34" s="48">
        <v>0.47120000000000001</v>
      </c>
      <c r="O34" s="136">
        <v>104</v>
      </c>
      <c r="P34" s="67"/>
      <c r="Q34" s="20"/>
      <c r="R34" s="20"/>
      <c r="S34" s="20"/>
      <c r="T34" s="38"/>
      <c r="U34" s="26">
        <v>4</v>
      </c>
      <c r="V34" s="26">
        <v>0</v>
      </c>
      <c r="W34" s="26">
        <v>1</v>
      </c>
      <c r="X34" s="26">
        <v>2</v>
      </c>
      <c r="Y34" s="26">
        <v>11</v>
      </c>
      <c r="Z34" s="28">
        <v>0.52380000000000004</v>
      </c>
      <c r="AA34" s="40"/>
      <c r="AB34" s="20"/>
      <c r="AC34" s="20"/>
      <c r="AD34" s="20"/>
      <c r="AE34" s="20"/>
      <c r="AF34" s="40"/>
      <c r="AG34" s="29"/>
      <c r="AH34" s="29" t="s">
        <v>624</v>
      </c>
      <c r="AI34" s="29"/>
      <c r="AJ34" s="29"/>
      <c r="AK34" s="40"/>
      <c r="AL34" s="26">
        <v>1</v>
      </c>
      <c r="AM34" s="30"/>
      <c r="AN34" s="30"/>
      <c r="AO34" s="30"/>
      <c r="AP34" s="33">
        <v>1</v>
      </c>
      <c r="AQ34" s="26"/>
      <c r="AR34" s="25"/>
      <c r="AS34" s="25"/>
      <c r="AT34" s="25"/>
      <c r="AU34" s="25"/>
      <c r="AV34" s="25"/>
    </row>
    <row r="35" spans="1:48" s="4" customFormat="1" ht="15" customHeight="1" x14ac:dyDescent="0.25">
      <c r="A35" s="2"/>
      <c r="B35" s="266">
        <v>2022</v>
      </c>
      <c r="C35" s="266" t="s">
        <v>56</v>
      </c>
      <c r="D35" s="267" t="s">
        <v>676</v>
      </c>
      <c r="E35" s="266">
        <v>25</v>
      </c>
      <c r="F35" s="266">
        <v>1</v>
      </c>
      <c r="G35" s="266">
        <v>32</v>
      </c>
      <c r="H35" s="266">
        <v>5</v>
      </c>
      <c r="I35" s="266">
        <v>70</v>
      </c>
      <c r="J35" s="266">
        <v>2</v>
      </c>
      <c r="K35" s="266">
        <v>9</v>
      </c>
      <c r="L35" s="266">
        <v>26</v>
      </c>
      <c r="M35" s="266">
        <v>33</v>
      </c>
      <c r="N35" s="268">
        <v>0.42170000000000002</v>
      </c>
      <c r="O35" s="269">
        <v>166</v>
      </c>
      <c r="P35" s="20" t="s">
        <v>292</v>
      </c>
      <c r="Q35" s="20"/>
      <c r="R35" s="20"/>
      <c r="S35" s="20"/>
      <c r="T35" s="38"/>
      <c r="U35" s="26"/>
      <c r="V35" s="26"/>
      <c r="W35" s="26"/>
      <c r="X35" s="26"/>
      <c r="Y35" s="26"/>
      <c r="Z35" s="28"/>
      <c r="AA35" s="40"/>
      <c r="AB35" s="20"/>
      <c r="AC35" s="20"/>
      <c r="AD35" s="20"/>
      <c r="AE35" s="20"/>
      <c r="AF35" s="40"/>
      <c r="AG35" s="29"/>
      <c r="AH35" s="29"/>
      <c r="AI35" s="29"/>
      <c r="AJ35" s="29"/>
      <c r="AK35" s="40"/>
      <c r="AL35" s="26"/>
      <c r="AM35" s="30"/>
      <c r="AN35" s="30"/>
      <c r="AO35" s="30"/>
      <c r="AP35" s="33"/>
      <c r="AQ35" s="26"/>
      <c r="AR35" s="25"/>
      <c r="AS35" s="25"/>
      <c r="AT35" s="25"/>
      <c r="AU35" s="25"/>
      <c r="AV35" s="25"/>
    </row>
    <row r="36" spans="1:48" s="4" customFormat="1" ht="15" customHeight="1" x14ac:dyDescent="0.2">
      <c r="A36" s="1"/>
      <c r="B36" s="18" t="s">
        <v>6</v>
      </c>
      <c r="C36" s="19"/>
      <c r="D36" s="17"/>
      <c r="E36" s="20">
        <f t="shared" ref="E36:M36" si="2">SUM(E4:E35)</f>
        <v>780</v>
      </c>
      <c r="F36" s="20">
        <f t="shared" si="2"/>
        <v>50</v>
      </c>
      <c r="G36" s="20">
        <f t="shared" si="2"/>
        <v>844</v>
      </c>
      <c r="H36" s="20">
        <f t="shared" si="2"/>
        <v>537</v>
      </c>
      <c r="I36" s="20">
        <f t="shared" si="2"/>
        <v>3358</v>
      </c>
      <c r="J36" s="20">
        <f t="shared" si="2"/>
        <v>419</v>
      </c>
      <c r="K36" s="20">
        <f t="shared" si="2"/>
        <v>713</v>
      </c>
      <c r="L36" s="20">
        <f t="shared" si="2"/>
        <v>1332</v>
      </c>
      <c r="M36" s="19">
        <f t="shared" si="2"/>
        <v>894</v>
      </c>
      <c r="N36" s="36">
        <f>PRODUCT(I36/O36)</f>
        <v>0.57323470396645648</v>
      </c>
      <c r="O36" s="64">
        <f>SUM(O4:O35)</f>
        <v>5857.9844813382015</v>
      </c>
      <c r="P36" s="67" t="s">
        <v>195</v>
      </c>
      <c r="Q36" s="20" t="s">
        <v>193</v>
      </c>
      <c r="R36" s="20" t="s">
        <v>194</v>
      </c>
      <c r="S36" s="20" t="s">
        <v>193</v>
      </c>
      <c r="T36" s="25"/>
      <c r="U36" s="20">
        <f>SUM(U7:U35)</f>
        <v>254</v>
      </c>
      <c r="V36" s="20">
        <f t="shared" ref="V36:Y36" si="3">SUM(V7:V35)</f>
        <v>11</v>
      </c>
      <c r="W36" s="20">
        <f t="shared" si="3"/>
        <v>205</v>
      </c>
      <c r="X36" s="20">
        <f t="shared" si="3"/>
        <v>174</v>
      </c>
      <c r="Y36" s="20">
        <f t="shared" si="3"/>
        <v>1010</v>
      </c>
      <c r="Z36" s="36">
        <f>PRODUCT(N42)</f>
        <v>0.55525013743815288</v>
      </c>
      <c r="AA36" s="38"/>
      <c r="AB36" s="20" t="s">
        <v>193</v>
      </c>
      <c r="AC36" s="20" t="s">
        <v>309</v>
      </c>
      <c r="AD36" s="20" t="s">
        <v>195</v>
      </c>
      <c r="AE36" s="20" t="s">
        <v>193</v>
      </c>
      <c r="AF36" s="38"/>
      <c r="AG36" s="20" t="s">
        <v>597</v>
      </c>
      <c r="AH36" s="20" t="s">
        <v>625</v>
      </c>
      <c r="AI36" s="67" t="s">
        <v>319</v>
      </c>
      <c r="AJ36" s="67" t="s">
        <v>626</v>
      </c>
      <c r="AK36" s="38"/>
      <c r="AL36" s="20">
        <f t="shared" ref="AL36:AQ36" si="4">SUM(AL4:AL35)</f>
        <v>23</v>
      </c>
      <c r="AM36" s="20">
        <f t="shared" si="4"/>
        <v>1</v>
      </c>
      <c r="AN36" s="20">
        <f t="shared" si="4"/>
        <v>7</v>
      </c>
      <c r="AO36" s="20">
        <f t="shared" si="4"/>
        <v>10</v>
      </c>
      <c r="AP36" s="20">
        <f t="shared" si="4"/>
        <v>9</v>
      </c>
      <c r="AQ36" s="20">
        <f t="shared" si="4"/>
        <v>1</v>
      </c>
      <c r="AR36" s="25"/>
      <c r="AS36" s="25"/>
      <c r="AT36" s="25"/>
      <c r="AU36" s="25"/>
      <c r="AV36" s="25"/>
    </row>
    <row r="37" spans="1:48" s="4" customFormat="1" ht="15" customHeight="1" x14ac:dyDescent="0.2">
      <c r="A37" s="1"/>
      <c r="B37" s="18" t="s">
        <v>685</v>
      </c>
      <c r="C37" s="19"/>
      <c r="D37" s="17"/>
      <c r="E37" s="19" t="s">
        <v>38</v>
      </c>
      <c r="F37" s="16" t="s">
        <v>290</v>
      </c>
      <c r="G37" s="16" t="s">
        <v>56</v>
      </c>
      <c r="H37" s="16" t="s">
        <v>31</v>
      </c>
      <c r="I37" s="16" t="s">
        <v>37</v>
      </c>
      <c r="J37" s="16"/>
      <c r="K37" s="16"/>
      <c r="L37" s="16"/>
      <c r="M37" s="16"/>
      <c r="N37" s="137"/>
      <c r="O37" s="25"/>
      <c r="P37" s="24"/>
      <c r="Q37" s="22"/>
      <c r="R37" s="138"/>
      <c r="S37" s="139"/>
      <c r="T37" s="25"/>
      <c r="U37" s="19" t="s">
        <v>38</v>
      </c>
      <c r="V37" s="16" t="s">
        <v>31</v>
      </c>
      <c r="W37" s="16" t="s">
        <v>57</v>
      </c>
      <c r="X37" s="16" t="s">
        <v>57</v>
      </c>
      <c r="Y37" s="16" t="s">
        <v>40</v>
      </c>
      <c r="Z37" s="17"/>
      <c r="AA37" s="25"/>
      <c r="AB37" s="140"/>
      <c r="AC37" s="141"/>
      <c r="AD37" s="138"/>
      <c r="AE37" s="139"/>
      <c r="AF37" s="25"/>
      <c r="AG37" s="142">
        <v>0.91700000000000004</v>
      </c>
      <c r="AH37" s="143">
        <v>0.82599999999999996</v>
      </c>
      <c r="AI37" s="143">
        <v>0.25</v>
      </c>
      <c r="AJ37" s="144">
        <v>0.52600000000000002</v>
      </c>
      <c r="AK37" s="25"/>
      <c r="AL37" s="19"/>
      <c r="AM37" s="16"/>
      <c r="AN37" s="16"/>
      <c r="AO37" s="16"/>
      <c r="AP37" s="16"/>
      <c r="AQ37" s="17"/>
      <c r="AR37" s="25"/>
      <c r="AS37" s="25"/>
      <c r="AT37" s="25"/>
      <c r="AU37" s="25"/>
      <c r="AV37" s="25"/>
    </row>
    <row r="38" spans="1:48" ht="15" customHeight="1" x14ac:dyDescent="0.2">
      <c r="A38" s="2"/>
      <c r="B38" s="27" t="s">
        <v>276</v>
      </c>
      <c r="C38" s="33"/>
      <c r="D38" s="37">
        <f>SUM(F36:H36)+((I36-F36-G36)/3)+(E36/3)+(AL36*25)+(AM36*25)+(AN36*10)+(AO36*25)+(AP36*20)+(AQ36*15)</f>
        <v>3627.3333333333335</v>
      </c>
      <c r="E38" s="38"/>
      <c r="F38" s="38"/>
      <c r="G38" s="38"/>
      <c r="H38" s="38"/>
      <c r="I38" s="38"/>
      <c r="J38" s="38"/>
      <c r="K38" s="38"/>
      <c r="L38" s="38"/>
      <c r="M38" s="38"/>
      <c r="N38" s="65"/>
      <c r="O38" s="41"/>
      <c r="P38" s="25"/>
      <c r="Q38" s="25"/>
      <c r="R38" s="25"/>
      <c r="S38" s="25"/>
      <c r="T38" s="25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41"/>
      <c r="AQ38" s="38"/>
      <c r="AR38" s="25"/>
      <c r="AS38" s="25"/>
      <c r="AT38" s="25"/>
      <c r="AU38" s="25"/>
      <c r="AV38" s="25"/>
    </row>
    <row r="39" spans="1:48" s="4" customFormat="1" ht="15" customHeight="1" x14ac:dyDescent="0.25">
      <c r="A39" s="2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  <c r="O39" s="40"/>
      <c r="P39" s="25"/>
      <c r="Q39" s="25"/>
      <c r="R39" s="25"/>
      <c r="S39" s="25"/>
      <c r="T39" s="25"/>
      <c r="U39" s="38"/>
      <c r="V39" s="41"/>
      <c r="W39" s="38"/>
      <c r="X39" s="38"/>
      <c r="Y39" s="38"/>
      <c r="Z39" s="38"/>
      <c r="AA39" s="38"/>
      <c r="AB39" s="38"/>
      <c r="AC39" s="38"/>
      <c r="AD39" s="38"/>
      <c r="AE39" s="38"/>
      <c r="AF39" s="25"/>
      <c r="AG39" s="38"/>
      <c r="AH39" s="38"/>
      <c r="AI39" s="38"/>
      <c r="AJ39" s="38"/>
      <c r="AK39" s="25"/>
      <c r="AL39" s="38"/>
      <c r="AM39" s="38"/>
      <c r="AN39" s="38"/>
      <c r="AO39" s="38"/>
      <c r="AP39" s="38"/>
      <c r="AQ39" s="38"/>
      <c r="AR39" s="25"/>
      <c r="AS39" s="25"/>
      <c r="AT39" s="25"/>
      <c r="AU39" s="25"/>
      <c r="AV39" s="25"/>
    </row>
    <row r="40" spans="1:48" ht="15" customHeight="1" x14ac:dyDescent="0.25">
      <c r="A40" s="2"/>
      <c r="B40" s="24" t="s">
        <v>22</v>
      </c>
      <c r="C40" s="43"/>
      <c r="D40" s="43"/>
      <c r="E40" s="20" t="s">
        <v>2</v>
      </c>
      <c r="F40" s="20" t="s">
        <v>7</v>
      </c>
      <c r="G40" s="17" t="s">
        <v>4</v>
      </c>
      <c r="H40" s="20" t="s">
        <v>5</v>
      </c>
      <c r="I40" s="20" t="s">
        <v>14</v>
      </c>
      <c r="J40" s="38"/>
      <c r="K40" s="20" t="s">
        <v>24</v>
      </c>
      <c r="L40" s="20" t="s">
        <v>25</v>
      </c>
      <c r="M40" s="20" t="s">
        <v>26</v>
      </c>
      <c r="N40" s="20" t="s">
        <v>19</v>
      </c>
      <c r="O40" s="25"/>
      <c r="P40" s="44" t="s">
        <v>599</v>
      </c>
      <c r="Q40" s="14"/>
      <c r="R40" s="14"/>
      <c r="S40" s="14"/>
      <c r="T40" s="45"/>
      <c r="U40" s="45"/>
      <c r="V40" s="45"/>
      <c r="W40" s="45"/>
      <c r="X40" s="45"/>
      <c r="Y40" s="14"/>
      <c r="Z40" s="14"/>
      <c r="AA40" s="14"/>
      <c r="AB40" s="14"/>
      <c r="AC40" s="14"/>
      <c r="AD40" s="14"/>
      <c r="AE40" s="46"/>
      <c r="AF40" s="25"/>
      <c r="AG40" s="44" t="s">
        <v>600</v>
      </c>
      <c r="AH40" s="14"/>
      <c r="AI40" s="14"/>
      <c r="AJ40" s="14"/>
      <c r="AK40" s="14"/>
      <c r="AL40" s="13" t="s">
        <v>601</v>
      </c>
      <c r="AM40" s="14"/>
      <c r="AN40" s="14"/>
      <c r="AO40" s="14"/>
      <c r="AP40" s="14"/>
      <c r="AQ40" s="46"/>
      <c r="AR40" s="25"/>
      <c r="AS40" s="25"/>
      <c r="AT40" s="25"/>
      <c r="AU40" s="25"/>
      <c r="AV40" s="25"/>
    </row>
    <row r="41" spans="1:48" ht="15" customHeight="1" x14ac:dyDescent="0.2">
      <c r="A41" s="2"/>
      <c r="B41" s="44" t="s">
        <v>10</v>
      </c>
      <c r="C41" s="14"/>
      <c r="D41" s="46"/>
      <c r="E41" s="26">
        <f>PRODUCT(E36)</f>
        <v>780</v>
      </c>
      <c r="F41" s="26">
        <f>PRODUCT(F36)</f>
        <v>50</v>
      </c>
      <c r="G41" s="26">
        <f>PRODUCT(G36)</f>
        <v>844</v>
      </c>
      <c r="H41" s="26">
        <f>PRODUCT(H36)</f>
        <v>537</v>
      </c>
      <c r="I41" s="26">
        <f>PRODUCT(I36)</f>
        <v>3358</v>
      </c>
      <c r="J41" s="38"/>
      <c r="K41" s="47">
        <f>PRODUCT((F41+G41)/E41)</f>
        <v>1.1461538461538461</v>
      </c>
      <c r="L41" s="47">
        <f>PRODUCT(H41/E41)</f>
        <v>0.68846153846153846</v>
      </c>
      <c r="M41" s="47">
        <f>PRODUCT(I41/E41)</f>
        <v>4.3051282051282049</v>
      </c>
      <c r="N41" s="48">
        <f>PRODUCT(N36)</f>
        <v>0.57323470396645648</v>
      </c>
      <c r="O41" s="25">
        <f>PRODUCT(O36)</f>
        <v>5857.9844813382015</v>
      </c>
      <c r="P41" s="168" t="s">
        <v>196</v>
      </c>
      <c r="Q41" s="215"/>
      <c r="R41" s="169" t="s">
        <v>43</v>
      </c>
      <c r="S41" s="169"/>
      <c r="T41" s="169"/>
      <c r="U41" s="169"/>
      <c r="V41" s="169"/>
      <c r="W41" s="169"/>
      <c r="X41" s="203" t="s">
        <v>8</v>
      </c>
      <c r="Y41" s="216"/>
      <c r="Z41" s="217" t="s">
        <v>45</v>
      </c>
      <c r="AA41" s="169"/>
      <c r="AB41" s="210"/>
      <c r="AC41" s="210"/>
      <c r="AD41" s="210"/>
      <c r="AE41" s="217"/>
      <c r="AF41" s="25"/>
      <c r="AG41" s="168" t="s">
        <v>602</v>
      </c>
      <c r="AH41" s="169" t="s">
        <v>603</v>
      </c>
      <c r="AI41" s="169"/>
      <c r="AJ41" s="203"/>
      <c r="AK41" s="203"/>
      <c r="AL41" s="203">
        <v>1641</v>
      </c>
      <c r="AM41" s="203"/>
      <c r="AN41" s="192" t="s">
        <v>610</v>
      </c>
      <c r="AO41" s="203"/>
      <c r="AP41" s="203"/>
      <c r="AQ41" s="246"/>
      <c r="AR41" s="25"/>
      <c r="AS41" s="25"/>
      <c r="AT41" s="25"/>
      <c r="AU41" s="25"/>
      <c r="AV41" s="25"/>
    </row>
    <row r="42" spans="1:48" ht="15" customHeight="1" x14ac:dyDescent="0.2">
      <c r="A42" s="2"/>
      <c r="B42" s="49" t="s">
        <v>12</v>
      </c>
      <c r="C42" s="50"/>
      <c r="D42" s="51"/>
      <c r="E42" s="26">
        <f>SUM(U36)</f>
        <v>254</v>
      </c>
      <c r="F42" s="26">
        <f>SUM(V36)</f>
        <v>11</v>
      </c>
      <c r="G42" s="26">
        <f>SUM(W36)</f>
        <v>205</v>
      </c>
      <c r="H42" s="26">
        <f>SUM(X36)</f>
        <v>174</v>
      </c>
      <c r="I42" s="26">
        <f>SUM(Y36)</f>
        <v>1010</v>
      </c>
      <c r="J42" s="38"/>
      <c r="K42" s="47">
        <f>PRODUCT((F42+G42)/E42)</f>
        <v>0.85039370078740162</v>
      </c>
      <c r="L42" s="47">
        <f>PRODUCT(H42/E42)</f>
        <v>0.68503937007874016</v>
      </c>
      <c r="M42" s="47">
        <f>PRODUCT(I42/E42)</f>
        <v>3.9763779527559056</v>
      </c>
      <c r="N42" s="48">
        <f>PRODUCT(I42/O42)</f>
        <v>0.55525013743815288</v>
      </c>
      <c r="O42" s="25">
        <v>1819</v>
      </c>
      <c r="P42" s="202" t="s">
        <v>277</v>
      </c>
      <c r="Q42" s="218"/>
      <c r="R42" s="193" t="s">
        <v>44</v>
      </c>
      <c r="S42" s="193"/>
      <c r="T42" s="193"/>
      <c r="U42" s="193"/>
      <c r="V42" s="193"/>
      <c r="W42" s="193"/>
      <c r="X42" s="64" t="s">
        <v>46</v>
      </c>
      <c r="Y42" s="219"/>
      <c r="Z42" s="220" t="s">
        <v>47</v>
      </c>
      <c r="AA42" s="193"/>
      <c r="AB42" s="211"/>
      <c r="AC42" s="211"/>
      <c r="AD42" s="211"/>
      <c r="AE42" s="220"/>
      <c r="AF42" s="25"/>
      <c r="AG42" s="202" t="s">
        <v>604</v>
      </c>
      <c r="AH42" s="247" t="s">
        <v>607</v>
      </c>
      <c r="AI42" s="193"/>
      <c r="AJ42" s="64"/>
      <c r="AK42" s="64"/>
      <c r="AL42" s="64">
        <v>3218</v>
      </c>
      <c r="AM42" s="64"/>
      <c r="AN42" s="192" t="s">
        <v>609</v>
      </c>
      <c r="AO42" s="64"/>
      <c r="AP42" s="64"/>
      <c r="AQ42" s="194"/>
      <c r="AR42" s="25"/>
      <c r="AS42" s="25"/>
      <c r="AT42" s="25"/>
      <c r="AU42" s="25"/>
      <c r="AV42" s="25"/>
    </row>
    <row r="43" spans="1:48" ht="15" customHeight="1" x14ac:dyDescent="0.2">
      <c r="A43" s="2"/>
      <c r="B43" s="52" t="s">
        <v>13</v>
      </c>
      <c r="C43" s="53"/>
      <c r="D43" s="54"/>
      <c r="E43" s="31">
        <v>6</v>
      </c>
      <c r="F43" s="31">
        <v>0</v>
      </c>
      <c r="G43" s="31">
        <v>6</v>
      </c>
      <c r="H43" s="31">
        <v>1</v>
      </c>
      <c r="I43" s="31">
        <v>36</v>
      </c>
      <c r="J43" s="38"/>
      <c r="K43" s="55">
        <f>PRODUCT((F43+G43)/E43)</f>
        <v>1</v>
      </c>
      <c r="L43" s="55">
        <f>PRODUCT(H43/E43)</f>
        <v>0.16666666666666666</v>
      </c>
      <c r="M43" s="55">
        <f>PRODUCT(I43/E43)</f>
        <v>6</v>
      </c>
      <c r="N43" s="56">
        <f>PRODUCT(I43/O43)</f>
        <v>0.61016949152542377</v>
      </c>
      <c r="O43" s="25">
        <v>59</v>
      </c>
      <c r="P43" s="202" t="s">
        <v>278</v>
      </c>
      <c r="Q43" s="218"/>
      <c r="R43" s="193" t="s">
        <v>44</v>
      </c>
      <c r="S43" s="193"/>
      <c r="T43" s="193"/>
      <c r="U43" s="193"/>
      <c r="V43" s="193"/>
      <c r="W43" s="193"/>
      <c r="X43" s="64" t="s">
        <v>46</v>
      </c>
      <c r="Y43" s="219"/>
      <c r="Z43" s="220" t="s">
        <v>47</v>
      </c>
      <c r="AA43" s="193"/>
      <c r="AB43" s="211"/>
      <c r="AC43" s="211"/>
      <c r="AD43" s="211"/>
      <c r="AE43" s="220"/>
      <c r="AF43" s="25"/>
      <c r="AG43" s="202" t="s">
        <v>605</v>
      </c>
      <c r="AH43" s="247" t="s">
        <v>603</v>
      </c>
      <c r="AI43" s="193"/>
      <c r="AJ43" s="64"/>
      <c r="AK43" s="64"/>
      <c r="AL43" s="64">
        <v>1641</v>
      </c>
      <c r="AM43" s="64"/>
      <c r="AN43" s="192" t="s">
        <v>610</v>
      </c>
      <c r="AO43" s="64"/>
      <c r="AP43" s="64"/>
      <c r="AQ43" s="194"/>
      <c r="AR43" s="25"/>
      <c r="AS43" s="25"/>
      <c r="AT43" s="25"/>
      <c r="AU43" s="25"/>
      <c r="AV43" s="25"/>
    </row>
    <row r="44" spans="1:48" ht="15" customHeight="1" x14ac:dyDescent="0.2">
      <c r="A44" s="2"/>
      <c r="B44" s="57" t="s">
        <v>23</v>
      </c>
      <c r="C44" s="58"/>
      <c r="D44" s="59"/>
      <c r="E44" s="20">
        <f>SUM(E41:E43)</f>
        <v>1040</v>
      </c>
      <c r="F44" s="20">
        <f>SUM(F41:F43)</f>
        <v>61</v>
      </c>
      <c r="G44" s="20">
        <f>SUM(G41:G43)</f>
        <v>1055</v>
      </c>
      <c r="H44" s="20">
        <f>SUM(H41:H43)</f>
        <v>712</v>
      </c>
      <c r="I44" s="20">
        <f>SUM(I41:I43)</f>
        <v>4404</v>
      </c>
      <c r="J44" s="38"/>
      <c r="K44" s="60">
        <f>PRODUCT((F44+G44)/E44)</f>
        <v>1.073076923076923</v>
      </c>
      <c r="L44" s="60">
        <f>PRODUCT(H44/E44)</f>
        <v>0.68461538461538463</v>
      </c>
      <c r="M44" s="60">
        <f>PRODUCT(I44/E44)</f>
        <v>4.2346153846153847</v>
      </c>
      <c r="N44" s="36">
        <f>PRODUCT(I44/O44)</f>
        <v>0.56928759495626324</v>
      </c>
      <c r="O44" s="25">
        <f>SUM(O41:O43)</f>
        <v>7735.9844813382015</v>
      </c>
      <c r="P44" s="204" t="s">
        <v>197</v>
      </c>
      <c r="Q44" s="221"/>
      <c r="R44" s="199" t="s">
        <v>44</v>
      </c>
      <c r="S44" s="199"/>
      <c r="T44" s="199"/>
      <c r="U44" s="199"/>
      <c r="V44" s="199"/>
      <c r="W44" s="199"/>
      <c r="X44" s="198" t="s">
        <v>46</v>
      </c>
      <c r="Y44" s="222"/>
      <c r="Z44" s="223" t="s">
        <v>47</v>
      </c>
      <c r="AA44" s="199"/>
      <c r="AB44" s="214"/>
      <c r="AC44" s="214"/>
      <c r="AD44" s="214"/>
      <c r="AE44" s="223"/>
      <c r="AF44" s="25"/>
      <c r="AG44" s="204" t="s">
        <v>606</v>
      </c>
      <c r="AH44" s="248" t="s">
        <v>608</v>
      </c>
      <c r="AI44" s="199"/>
      <c r="AJ44" s="198"/>
      <c r="AK44" s="198"/>
      <c r="AL44" s="198">
        <v>4572</v>
      </c>
      <c r="AM44" s="198"/>
      <c r="AN44" s="201" t="s">
        <v>611</v>
      </c>
      <c r="AO44" s="198"/>
      <c r="AP44" s="198"/>
      <c r="AQ44" s="78"/>
      <c r="AR44" s="25"/>
      <c r="AS44" s="25"/>
      <c r="AT44" s="25"/>
      <c r="AU44" s="25"/>
      <c r="AV44" s="25"/>
    </row>
    <row r="45" spans="1:48" ht="15" customHeight="1" x14ac:dyDescent="0.25">
      <c r="A45" s="2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1"/>
      <c r="O45" s="25"/>
      <c r="P45" s="25"/>
      <c r="Q45" s="25"/>
      <c r="R45" s="25"/>
      <c r="S45" s="25"/>
      <c r="T45" s="25"/>
      <c r="U45" s="38"/>
      <c r="V45" s="41"/>
      <c r="W45" s="38"/>
      <c r="X45" s="38"/>
      <c r="Y45" s="25"/>
      <c r="Z45" s="25"/>
      <c r="AA45" s="25"/>
      <c r="AB45" s="25"/>
      <c r="AC45" s="25"/>
      <c r="AD45" s="25"/>
      <c r="AE45" s="25"/>
      <c r="AF45" s="25"/>
      <c r="AG45" s="25"/>
      <c r="AH45" s="61"/>
      <c r="AI45" s="38"/>
      <c r="AJ45" s="38"/>
      <c r="AK45" s="38"/>
      <c r="AL45" s="38"/>
      <c r="AM45" s="38"/>
      <c r="AN45" s="38"/>
      <c r="AO45" s="38"/>
      <c r="AP45" s="38"/>
      <c r="AQ45" s="38"/>
      <c r="AR45" s="25"/>
      <c r="AS45" s="25"/>
      <c r="AT45" s="25"/>
      <c r="AU45" s="25"/>
      <c r="AV45" s="25"/>
    </row>
    <row r="46" spans="1:48" ht="15" customHeight="1" x14ac:dyDescent="0.2">
      <c r="A46" s="2"/>
      <c r="B46" s="44" t="s">
        <v>313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3"/>
      <c r="P46" s="13"/>
      <c r="Q46" s="13"/>
      <c r="R46" s="13"/>
      <c r="S46" s="13"/>
      <c r="T46" s="13"/>
      <c r="U46" s="14"/>
      <c r="V46" s="14"/>
      <c r="W46" s="14"/>
      <c r="X46" s="14"/>
      <c r="Y46" s="14"/>
      <c r="Z46" s="14"/>
      <c r="AA46" s="13"/>
      <c r="AB46" s="13"/>
      <c r="AC46" s="13"/>
      <c r="AD46" s="13"/>
      <c r="AE46" s="13"/>
      <c r="AF46" s="1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46"/>
      <c r="AR46" s="25"/>
      <c r="AS46" s="25"/>
      <c r="AT46" s="25"/>
      <c r="AU46" s="25"/>
      <c r="AV46" s="25"/>
    </row>
    <row r="47" spans="1:48" ht="15" customHeight="1" x14ac:dyDescent="0.2">
      <c r="A47" s="2"/>
      <c r="B47" s="44" t="s">
        <v>310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3"/>
      <c r="P47" s="13"/>
      <c r="Q47" s="13"/>
      <c r="R47" s="13"/>
      <c r="S47" s="13"/>
      <c r="T47" s="13"/>
      <c r="U47" s="14"/>
      <c r="V47" s="14"/>
      <c r="W47" s="14"/>
      <c r="X47" s="14"/>
      <c r="Y47" s="14"/>
      <c r="Z47" s="14"/>
      <c r="AA47" s="13"/>
      <c r="AB47" s="13"/>
      <c r="AC47" s="13"/>
      <c r="AD47" s="13"/>
      <c r="AE47" s="13"/>
      <c r="AF47" s="13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46"/>
      <c r="AR47" s="25"/>
      <c r="AS47" s="25"/>
      <c r="AT47" s="25"/>
      <c r="AU47" s="25"/>
      <c r="AV47" s="25"/>
    </row>
    <row r="48" spans="1:48" ht="15" customHeight="1" x14ac:dyDescent="0.2">
      <c r="A48" s="2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41"/>
      <c r="O48" s="25"/>
      <c r="P48" s="25"/>
      <c r="Q48" s="25"/>
      <c r="R48" s="25"/>
      <c r="S48" s="25"/>
      <c r="T48" s="25"/>
      <c r="U48" s="38"/>
      <c r="V48" s="38"/>
      <c r="W48" s="38"/>
      <c r="X48" s="38"/>
      <c r="Y48" s="38"/>
      <c r="Z48" s="38"/>
      <c r="AA48" s="25"/>
      <c r="AB48" s="25"/>
      <c r="AC48" s="25"/>
      <c r="AD48" s="25"/>
      <c r="AE48" s="25"/>
      <c r="AF48" s="25"/>
      <c r="AG48" s="38"/>
      <c r="AH48" s="38"/>
      <c r="AI48" s="38"/>
      <c r="AJ48" s="38"/>
      <c r="AK48" s="25"/>
      <c r="AL48" s="38"/>
      <c r="AM48" s="38"/>
      <c r="AN48" s="38"/>
      <c r="AO48" s="38"/>
      <c r="AP48" s="38"/>
      <c r="AQ48" s="38"/>
      <c r="AR48" s="25"/>
      <c r="AS48" s="25"/>
      <c r="AT48" s="25"/>
      <c r="AU48" s="25"/>
      <c r="AV48" s="25"/>
    </row>
    <row r="49" spans="1:48" ht="15" customHeight="1" x14ac:dyDescent="0.25">
      <c r="A49" s="2"/>
      <c r="B49" s="38" t="s">
        <v>48</v>
      </c>
      <c r="C49" s="38"/>
      <c r="D49" s="38" t="s">
        <v>53</v>
      </c>
      <c r="E49" s="38"/>
      <c r="F49" s="38"/>
      <c r="G49" s="38"/>
      <c r="H49" s="38"/>
      <c r="I49" s="38"/>
      <c r="J49" s="38"/>
      <c r="K49" s="38"/>
      <c r="L49" s="38" t="s">
        <v>49</v>
      </c>
      <c r="M49" s="41"/>
      <c r="N49" s="25"/>
      <c r="O49" s="25"/>
      <c r="P49" s="25"/>
      <c r="Q49" s="25"/>
      <c r="R49" s="38" t="s">
        <v>50</v>
      </c>
      <c r="S49" s="25"/>
      <c r="T49" s="38"/>
      <c r="U49" s="41"/>
      <c r="V49" s="38"/>
      <c r="W49" s="38"/>
      <c r="X49" s="25"/>
      <c r="Y49" s="38" t="s">
        <v>51</v>
      </c>
      <c r="Z49" s="25"/>
      <c r="AA49" s="25"/>
      <c r="AB49" s="25"/>
      <c r="AC49" s="25"/>
      <c r="AD49" s="25"/>
      <c r="AE49" s="25"/>
      <c r="AF49" s="38"/>
      <c r="AG49" s="38" t="s">
        <v>333</v>
      </c>
      <c r="AH49" s="61"/>
      <c r="AI49" s="38"/>
      <c r="AJ49" s="38"/>
      <c r="AK49" s="25"/>
      <c r="AL49" s="38" t="s">
        <v>681</v>
      </c>
      <c r="AM49" s="38"/>
      <c r="AN49" s="38"/>
      <c r="AO49" s="38"/>
      <c r="AP49" s="38"/>
      <c r="AQ49" s="38"/>
      <c r="AR49" s="25"/>
      <c r="AS49" s="25"/>
      <c r="AT49" s="25"/>
      <c r="AU49" s="25"/>
      <c r="AV49" s="25"/>
    </row>
    <row r="50" spans="1:48" ht="15" customHeight="1" x14ac:dyDescent="0.2">
      <c r="A50" s="2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25"/>
      <c r="R50" s="25"/>
      <c r="S50" s="25"/>
      <c r="T50" s="25"/>
      <c r="U50" s="38"/>
      <c r="V50" s="38"/>
      <c r="W50" s="38"/>
      <c r="X50" s="38"/>
      <c r="Y50" s="38"/>
      <c r="Z50" s="38"/>
      <c r="AA50" s="25"/>
      <c r="AB50" s="25"/>
      <c r="AC50" s="25"/>
      <c r="AD50" s="25"/>
      <c r="AE50" s="25"/>
      <c r="AF50" s="25"/>
      <c r="AG50" s="38"/>
      <c r="AH50" s="38"/>
      <c r="AI50" s="38"/>
      <c r="AJ50" s="38"/>
      <c r="AK50" s="25"/>
      <c r="AL50" s="38"/>
      <c r="AM50" s="38"/>
      <c r="AN50" s="38"/>
      <c r="AO50" s="38"/>
      <c r="AP50" s="38"/>
      <c r="AQ50" s="38"/>
      <c r="AR50" s="25"/>
      <c r="AS50" s="25"/>
      <c r="AT50" s="25"/>
      <c r="AU50" s="25"/>
      <c r="AV50" s="25"/>
    </row>
    <row r="51" spans="1:48" ht="15" customHeight="1" x14ac:dyDescent="0.2">
      <c r="A51" s="2"/>
      <c r="B51" s="205" t="s">
        <v>459</v>
      </c>
      <c r="C51" s="120"/>
      <c r="D51" s="120"/>
      <c r="E51" s="120"/>
      <c r="F51" s="120" t="s">
        <v>458</v>
      </c>
      <c r="G51" s="120" t="s">
        <v>2</v>
      </c>
      <c r="H51" s="120" t="s">
        <v>4</v>
      </c>
      <c r="I51" s="120" t="s">
        <v>5</v>
      </c>
      <c r="J51" s="120" t="s">
        <v>334</v>
      </c>
      <c r="K51" s="206" t="s">
        <v>14</v>
      </c>
      <c r="L51" s="38"/>
      <c r="M51" s="209" t="s">
        <v>461</v>
      </c>
      <c r="N51" s="121"/>
      <c r="O51" s="121"/>
      <c r="P51" s="120" t="s">
        <v>2</v>
      </c>
      <c r="Q51" s="120" t="s">
        <v>4</v>
      </c>
      <c r="R51" s="120" t="s">
        <v>5</v>
      </c>
      <c r="S51" s="120" t="s">
        <v>334</v>
      </c>
      <c r="T51" s="121"/>
      <c r="U51" s="206" t="s">
        <v>14</v>
      </c>
      <c r="V51" s="38"/>
      <c r="W51" s="209" t="s">
        <v>575</v>
      </c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230"/>
      <c r="AI51" s="95" t="s">
        <v>634</v>
      </c>
      <c r="AJ51" s="120"/>
      <c r="AK51" s="95"/>
      <c r="AL51" s="120" t="s">
        <v>660</v>
      </c>
      <c r="AM51" s="121"/>
      <c r="AN51" s="95" t="s">
        <v>631</v>
      </c>
      <c r="AO51" s="121"/>
      <c r="AP51" s="120" t="s">
        <v>632</v>
      </c>
      <c r="AQ51" s="98"/>
      <c r="AR51" s="25"/>
      <c r="AS51" s="25"/>
      <c r="AT51" s="25"/>
      <c r="AU51" s="25"/>
      <c r="AV51" s="25"/>
    </row>
    <row r="52" spans="1:48" ht="15" customHeight="1" x14ac:dyDescent="0.2">
      <c r="A52" s="2"/>
      <c r="B52" s="191">
        <v>1993</v>
      </c>
      <c r="C52" s="64" t="s">
        <v>31</v>
      </c>
      <c r="D52" s="193" t="s">
        <v>32</v>
      </c>
      <c r="E52" s="64"/>
      <c r="F52" s="64">
        <v>17</v>
      </c>
      <c r="G52" s="64">
        <v>27</v>
      </c>
      <c r="H52" s="207">
        <v>0.37037037037037035</v>
      </c>
      <c r="I52" s="207">
        <v>0.18518518518518517</v>
      </c>
      <c r="J52" s="207">
        <v>0.55555555555555558</v>
      </c>
      <c r="K52" s="208">
        <v>2.4074074074074074</v>
      </c>
      <c r="L52" s="41"/>
      <c r="M52" s="196" t="s">
        <v>389</v>
      </c>
      <c r="N52" s="64"/>
      <c r="O52" s="64">
        <v>20</v>
      </c>
      <c r="P52" s="64" t="s">
        <v>531</v>
      </c>
      <c r="Q52" s="64" t="s">
        <v>499</v>
      </c>
      <c r="R52" s="64" t="s">
        <v>507</v>
      </c>
      <c r="S52" s="64" t="s">
        <v>521</v>
      </c>
      <c r="T52" s="207"/>
      <c r="U52" s="208" t="s">
        <v>487</v>
      </c>
      <c r="V52" s="41"/>
      <c r="W52" s="196" t="s">
        <v>337</v>
      </c>
      <c r="X52" s="192"/>
      <c r="Y52" s="193"/>
      <c r="Z52" s="193"/>
      <c r="AA52" s="193"/>
      <c r="AB52" s="193"/>
      <c r="AC52" s="193"/>
      <c r="AD52" s="193"/>
      <c r="AE52" s="193"/>
      <c r="AF52" s="193"/>
      <c r="AG52" s="219"/>
      <c r="AH52" s="220"/>
      <c r="AI52" s="253">
        <v>2001</v>
      </c>
      <c r="AJ52" s="254" t="s">
        <v>539</v>
      </c>
      <c r="AK52" s="239"/>
      <c r="AL52" s="257" t="s">
        <v>635</v>
      </c>
      <c r="AM52" s="239"/>
      <c r="AN52" s="255" t="s">
        <v>633</v>
      </c>
      <c r="AO52" s="239"/>
      <c r="AP52" s="252">
        <v>1</v>
      </c>
      <c r="AQ52" s="256"/>
      <c r="AR52" s="25"/>
      <c r="AS52" s="25"/>
      <c r="AT52" s="25"/>
      <c r="AU52" s="25"/>
      <c r="AV52" s="25"/>
    </row>
    <row r="53" spans="1:48" ht="15" customHeight="1" x14ac:dyDescent="0.2">
      <c r="A53" s="2"/>
      <c r="B53" s="191">
        <v>1994</v>
      </c>
      <c r="C53" s="64" t="s">
        <v>33</v>
      </c>
      <c r="D53" s="193" t="s">
        <v>32</v>
      </c>
      <c r="E53" s="64"/>
      <c r="F53" s="64">
        <v>18</v>
      </c>
      <c r="G53" s="64">
        <v>33</v>
      </c>
      <c r="H53" s="207">
        <v>0.69696969696969702</v>
      </c>
      <c r="I53" s="207">
        <v>0.30303030303030304</v>
      </c>
      <c r="J53" s="207">
        <v>1</v>
      </c>
      <c r="K53" s="208">
        <v>2.6363636363636362</v>
      </c>
      <c r="L53" s="41"/>
      <c r="M53" s="196" t="s">
        <v>390</v>
      </c>
      <c r="N53" s="64"/>
      <c r="O53" s="64">
        <v>20</v>
      </c>
      <c r="P53" s="64" t="s">
        <v>532</v>
      </c>
      <c r="Q53" s="64" t="s">
        <v>500</v>
      </c>
      <c r="R53" s="64" t="s">
        <v>508</v>
      </c>
      <c r="S53" s="64" t="s">
        <v>522</v>
      </c>
      <c r="T53" s="207"/>
      <c r="U53" s="208" t="s">
        <v>488</v>
      </c>
      <c r="V53" s="41"/>
      <c r="W53" s="224" t="s">
        <v>376</v>
      </c>
      <c r="X53" s="192"/>
      <c r="Y53" s="192" t="s">
        <v>543</v>
      </c>
      <c r="Z53" s="193"/>
      <c r="AA53" s="193"/>
      <c r="AB53" s="193"/>
      <c r="AC53" s="192"/>
      <c r="AD53" s="193"/>
      <c r="AE53" s="193"/>
      <c r="AF53" s="193"/>
      <c r="AG53" s="192" t="s">
        <v>544</v>
      </c>
      <c r="AH53" s="195"/>
      <c r="AI53" s="253">
        <v>2002</v>
      </c>
      <c r="AJ53" s="254" t="s">
        <v>439</v>
      </c>
      <c r="AK53" s="239"/>
      <c r="AL53" s="257" t="s">
        <v>651</v>
      </c>
      <c r="AM53" s="238"/>
      <c r="AN53" s="257">
        <v>184.70000000000005</v>
      </c>
      <c r="AO53" s="239"/>
      <c r="AP53" s="252"/>
      <c r="AQ53" s="256"/>
      <c r="AR53" s="25"/>
      <c r="AS53" s="25"/>
      <c r="AT53" s="25"/>
      <c r="AU53" s="25"/>
      <c r="AV53" s="25"/>
    </row>
    <row r="54" spans="1:48" ht="15" customHeight="1" x14ac:dyDescent="0.2">
      <c r="A54" s="2"/>
      <c r="B54" s="191">
        <v>1995</v>
      </c>
      <c r="C54" s="64" t="s">
        <v>33</v>
      </c>
      <c r="D54" s="193" t="s">
        <v>32</v>
      </c>
      <c r="E54" s="64"/>
      <c r="F54" s="64">
        <v>19</v>
      </c>
      <c r="G54" s="64">
        <v>29</v>
      </c>
      <c r="H54" s="207">
        <v>0.86206896551724133</v>
      </c>
      <c r="I54" s="207">
        <v>0.27586206896551724</v>
      </c>
      <c r="J54" s="207">
        <v>1.1379310344827587</v>
      </c>
      <c r="K54" s="208">
        <v>3.4137931034482758</v>
      </c>
      <c r="L54" s="41"/>
      <c r="M54" s="196" t="s">
        <v>391</v>
      </c>
      <c r="N54" s="64"/>
      <c r="O54" s="64">
        <v>21</v>
      </c>
      <c r="P54" s="64" t="s">
        <v>533</v>
      </c>
      <c r="Q54" s="64" t="s">
        <v>501</v>
      </c>
      <c r="R54" s="64" t="s">
        <v>509</v>
      </c>
      <c r="S54" s="64" t="s">
        <v>523</v>
      </c>
      <c r="T54" s="207"/>
      <c r="U54" s="208" t="s">
        <v>489</v>
      </c>
      <c r="V54" s="41"/>
      <c r="W54" s="224" t="s">
        <v>377</v>
      </c>
      <c r="X54" s="192"/>
      <c r="Y54" s="192" t="s">
        <v>414</v>
      </c>
      <c r="Z54" s="193"/>
      <c r="AA54" s="193"/>
      <c r="AB54" s="193"/>
      <c r="AC54" s="192"/>
      <c r="AD54" s="193"/>
      <c r="AE54" s="193"/>
      <c r="AF54" s="193"/>
      <c r="AG54" s="192" t="s">
        <v>397</v>
      </c>
      <c r="AH54" s="195"/>
      <c r="AI54" s="252">
        <v>2003</v>
      </c>
      <c r="AJ54" s="254" t="s">
        <v>628</v>
      </c>
      <c r="AK54" s="239"/>
      <c r="AL54" s="257" t="s">
        <v>652</v>
      </c>
      <c r="AM54" s="238"/>
      <c r="AN54" s="257" t="s">
        <v>649</v>
      </c>
      <c r="AO54" s="239"/>
      <c r="AP54" s="252">
        <v>2</v>
      </c>
      <c r="AQ54" s="256"/>
      <c r="AR54" s="25"/>
      <c r="AS54" s="25"/>
      <c r="AT54" s="25"/>
      <c r="AU54" s="25"/>
      <c r="AV54" s="25"/>
    </row>
    <row r="55" spans="1:48" ht="15" customHeight="1" x14ac:dyDescent="0.2">
      <c r="A55" s="2"/>
      <c r="B55" s="191">
        <v>1996</v>
      </c>
      <c r="C55" s="64" t="s">
        <v>33</v>
      </c>
      <c r="D55" s="193" t="s">
        <v>32</v>
      </c>
      <c r="E55" s="64"/>
      <c r="F55" s="64">
        <v>20</v>
      </c>
      <c r="G55" s="64">
        <v>12</v>
      </c>
      <c r="H55" s="207">
        <v>0.58333333333333337</v>
      </c>
      <c r="I55" s="207">
        <v>0.33333333333333331</v>
      </c>
      <c r="J55" s="207">
        <v>0.91666666666666663</v>
      </c>
      <c r="K55" s="208">
        <v>3.0833333333333335</v>
      </c>
      <c r="L55" s="41"/>
      <c r="M55" s="196" t="s">
        <v>392</v>
      </c>
      <c r="N55" s="64"/>
      <c r="O55" s="64"/>
      <c r="P55" s="64" t="s">
        <v>534</v>
      </c>
      <c r="Q55" s="64" t="s">
        <v>502</v>
      </c>
      <c r="R55" s="64" t="s">
        <v>510</v>
      </c>
      <c r="S55" s="64" t="s">
        <v>524</v>
      </c>
      <c r="T55" s="207"/>
      <c r="U55" s="208" t="s">
        <v>490</v>
      </c>
      <c r="V55" s="41"/>
      <c r="W55" s="224" t="s">
        <v>378</v>
      </c>
      <c r="X55" s="192"/>
      <c r="Y55" s="192" t="s">
        <v>415</v>
      </c>
      <c r="Z55" s="193"/>
      <c r="AA55" s="193"/>
      <c r="AB55" s="193"/>
      <c r="AC55" s="192"/>
      <c r="AD55" s="193"/>
      <c r="AE55" s="193"/>
      <c r="AF55" s="193"/>
      <c r="AG55" s="192" t="s">
        <v>398</v>
      </c>
      <c r="AH55" s="195"/>
      <c r="AI55" s="252">
        <v>2004</v>
      </c>
      <c r="AJ55" s="254" t="s">
        <v>542</v>
      </c>
      <c r="AK55" s="239"/>
      <c r="AL55" s="257" t="s">
        <v>653</v>
      </c>
      <c r="AM55" s="238"/>
      <c r="AN55" s="257">
        <v>149.6999999999999</v>
      </c>
      <c r="AO55" s="239"/>
      <c r="AP55" s="252"/>
      <c r="AQ55" s="256"/>
      <c r="AR55" s="25"/>
      <c r="AS55" s="25"/>
      <c r="AT55" s="25"/>
      <c r="AU55" s="25"/>
      <c r="AV55" s="25"/>
    </row>
    <row r="56" spans="1:48" ht="15" customHeight="1" x14ac:dyDescent="0.2">
      <c r="A56" s="2"/>
      <c r="B56" s="191">
        <v>1996</v>
      </c>
      <c r="C56" s="64" t="s">
        <v>34</v>
      </c>
      <c r="D56" s="193" t="s">
        <v>35</v>
      </c>
      <c r="E56" s="64"/>
      <c r="F56" s="64">
        <v>20</v>
      </c>
      <c r="G56" s="64">
        <v>14</v>
      </c>
      <c r="H56" s="207">
        <v>1.0714285714285714</v>
      </c>
      <c r="I56" s="207">
        <v>0.7142857142857143</v>
      </c>
      <c r="J56" s="207">
        <v>1.7857142857142858</v>
      </c>
      <c r="K56" s="208">
        <v>4.9285714285714288</v>
      </c>
      <c r="L56" s="41"/>
      <c r="M56" s="196"/>
      <c r="N56" s="64"/>
      <c r="O56" s="64"/>
      <c r="P56" s="64"/>
      <c r="Q56" s="64"/>
      <c r="R56" s="64"/>
      <c r="S56" s="64"/>
      <c r="T56" s="207"/>
      <c r="U56" s="208"/>
      <c r="V56" s="41"/>
      <c r="W56" s="224" t="s">
        <v>379</v>
      </c>
      <c r="X56" s="192"/>
      <c r="Y56" s="192" t="s">
        <v>416</v>
      </c>
      <c r="Z56" s="193"/>
      <c r="AA56" s="193"/>
      <c r="AB56" s="193"/>
      <c r="AC56" s="192"/>
      <c r="AD56" s="193"/>
      <c r="AE56" s="193"/>
      <c r="AF56" s="193"/>
      <c r="AG56" s="192" t="s">
        <v>399</v>
      </c>
      <c r="AH56" s="195"/>
      <c r="AI56" s="252">
        <v>2005</v>
      </c>
      <c r="AJ56" s="254" t="s">
        <v>291</v>
      </c>
      <c r="AK56" s="239"/>
      <c r="AL56" s="257" t="s">
        <v>654</v>
      </c>
      <c r="AM56" s="238"/>
      <c r="AN56" s="257" t="s">
        <v>650</v>
      </c>
      <c r="AO56" s="239"/>
      <c r="AP56" s="252">
        <v>3</v>
      </c>
      <c r="AQ56" s="256"/>
      <c r="AR56" s="25"/>
      <c r="AS56" s="25"/>
      <c r="AT56" s="25"/>
      <c r="AU56" s="25"/>
      <c r="AV56" s="25"/>
    </row>
    <row r="57" spans="1:48" ht="15" customHeight="1" x14ac:dyDescent="0.2">
      <c r="A57" s="2"/>
      <c r="B57" s="191">
        <v>1997</v>
      </c>
      <c r="C57" s="64" t="s">
        <v>36</v>
      </c>
      <c r="D57" s="193" t="s">
        <v>32</v>
      </c>
      <c r="E57" s="64"/>
      <c r="F57" s="64">
        <v>21</v>
      </c>
      <c r="G57" s="64">
        <v>28</v>
      </c>
      <c r="H57" s="207">
        <v>0.6071428571428571</v>
      </c>
      <c r="I57" s="207">
        <v>0.8928571428571429</v>
      </c>
      <c r="J57" s="207">
        <v>1.5</v>
      </c>
      <c r="K57" s="208">
        <v>3.6071428571428572</v>
      </c>
      <c r="L57" s="41"/>
      <c r="M57" s="196" t="s">
        <v>393</v>
      </c>
      <c r="N57" s="64"/>
      <c r="O57" s="64"/>
      <c r="P57" s="64" t="s">
        <v>535</v>
      </c>
      <c r="Q57" s="64" t="s">
        <v>503</v>
      </c>
      <c r="R57" s="64" t="s">
        <v>511</v>
      </c>
      <c r="S57" s="64" t="s">
        <v>525</v>
      </c>
      <c r="T57" s="207"/>
      <c r="U57" s="208" t="s">
        <v>491</v>
      </c>
      <c r="V57" s="41"/>
      <c r="W57" s="224" t="s">
        <v>380</v>
      </c>
      <c r="X57" s="192"/>
      <c r="Y57" s="192" t="s">
        <v>417</v>
      </c>
      <c r="Z57" s="193"/>
      <c r="AA57" s="193"/>
      <c r="AB57" s="193"/>
      <c r="AC57" s="192"/>
      <c r="AD57" s="193"/>
      <c r="AE57" s="193"/>
      <c r="AF57" s="193"/>
      <c r="AG57" s="192" t="s">
        <v>400</v>
      </c>
      <c r="AH57" s="195"/>
      <c r="AI57" s="252">
        <v>2006</v>
      </c>
      <c r="AJ57" s="254" t="s">
        <v>498</v>
      </c>
      <c r="AK57" s="239"/>
      <c r="AL57" s="257" t="s">
        <v>655</v>
      </c>
      <c r="AM57" s="238"/>
      <c r="AN57" s="257">
        <v>111.3000000000001</v>
      </c>
      <c r="AO57" s="239"/>
      <c r="AP57" s="252"/>
      <c r="AQ57" s="256"/>
      <c r="AR57" s="25"/>
      <c r="AS57" s="25"/>
      <c r="AT57" s="25"/>
      <c r="AU57" s="25"/>
      <c r="AV57" s="25"/>
    </row>
    <row r="58" spans="1:48" ht="15" customHeight="1" x14ac:dyDescent="0.2">
      <c r="A58" s="2"/>
      <c r="B58" s="191">
        <v>1998</v>
      </c>
      <c r="C58" s="64" t="s">
        <v>37</v>
      </c>
      <c r="D58" s="193" t="s">
        <v>32</v>
      </c>
      <c r="E58" s="64"/>
      <c r="F58" s="64">
        <v>22</v>
      </c>
      <c r="G58" s="64">
        <v>28</v>
      </c>
      <c r="H58" s="207">
        <v>1.2142857142857142</v>
      </c>
      <c r="I58" s="207">
        <v>0.6785714285714286</v>
      </c>
      <c r="J58" s="207">
        <v>1.8928571428571428</v>
      </c>
      <c r="K58" s="208">
        <v>4.6428571428571432</v>
      </c>
      <c r="L58" s="41"/>
      <c r="M58" s="196" t="s">
        <v>394</v>
      </c>
      <c r="N58" s="64"/>
      <c r="O58" s="64"/>
      <c r="P58" s="64" t="s">
        <v>536</v>
      </c>
      <c r="Q58" s="64" t="s">
        <v>504</v>
      </c>
      <c r="R58" s="64" t="s">
        <v>512</v>
      </c>
      <c r="S58" s="64" t="s">
        <v>503</v>
      </c>
      <c r="T58" s="207"/>
      <c r="U58" s="208" t="s">
        <v>492</v>
      </c>
      <c r="V58" s="41"/>
      <c r="W58" s="224" t="s">
        <v>381</v>
      </c>
      <c r="X58" s="192"/>
      <c r="Y58" s="192" t="s">
        <v>418</v>
      </c>
      <c r="Z58" s="193"/>
      <c r="AA58" s="193"/>
      <c r="AB58" s="193"/>
      <c r="AC58" s="192"/>
      <c r="AD58" s="193"/>
      <c r="AE58" s="193"/>
      <c r="AF58" s="193"/>
      <c r="AG58" s="192" t="s">
        <v>401</v>
      </c>
      <c r="AH58" s="195"/>
      <c r="AI58" s="252">
        <v>2007</v>
      </c>
      <c r="AJ58" s="254" t="s">
        <v>298</v>
      </c>
      <c r="AK58" s="239"/>
      <c r="AL58" s="257" t="s">
        <v>636</v>
      </c>
      <c r="AM58" s="238"/>
      <c r="AN58" s="257">
        <v>102.29999999999995</v>
      </c>
      <c r="AO58" s="239"/>
      <c r="AP58" s="252"/>
      <c r="AQ58" s="256"/>
      <c r="AR58" s="25"/>
      <c r="AS58" s="25"/>
      <c r="AT58" s="25"/>
      <c r="AU58" s="25"/>
      <c r="AV58" s="25"/>
    </row>
    <row r="59" spans="1:48" ht="15" customHeight="1" x14ac:dyDescent="0.2">
      <c r="A59" s="2"/>
      <c r="B59" s="191">
        <v>1999</v>
      </c>
      <c r="C59" s="64" t="s">
        <v>38</v>
      </c>
      <c r="D59" s="193" t="s">
        <v>32</v>
      </c>
      <c r="E59" s="64"/>
      <c r="F59" s="64">
        <v>23</v>
      </c>
      <c r="G59" s="64">
        <v>28</v>
      </c>
      <c r="H59" s="207">
        <v>1</v>
      </c>
      <c r="I59" s="207">
        <v>0.8214285714285714</v>
      </c>
      <c r="J59" s="207">
        <v>1.8214285714285714</v>
      </c>
      <c r="K59" s="208">
        <v>4.0357142857142856</v>
      </c>
      <c r="L59" s="41"/>
      <c r="M59" s="196" t="s">
        <v>395</v>
      </c>
      <c r="N59" s="64"/>
      <c r="O59" s="64"/>
      <c r="P59" s="64" t="s">
        <v>537</v>
      </c>
      <c r="Q59" s="64" t="s">
        <v>505</v>
      </c>
      <c r="R59" s="64" t="s">
        <v>513</v>
      </c>
      <c r="S59" s="64" t="s">
        <v>526</v>
      </c>
      <c r="T59" s="207"/>
      <c r="U59" s="208" t="s">
        <v>493</v>
      </c>
      <c r="V59" s="41"/>
      <c r="W59" s="224"/>
      <c r="X59" s="192"/>
      <c r="Y59" s="192"/>
      <c r="Z59" s="193"/>
      <c r="AA59" s="193"/>
      <c r="AB59" s="193"/>
      <c r="AC59" s="192"/>
      <c r="AD59" s="193"/>
      <c r="AE59" s="193"/>
      <c r="AF59" s="193"/>
      <c r="AG59" s="193"/>
      <c r="AH59" s="195"/>
      <c r="AI59" s="252">
        <v>2008</v>
      </c>
      <c r="AJ59" s="254" t="s">
        <v>303</v>
      </c>
      <c r="AK59" s="239"/>
      <c r="AL59" s="257" t="s">
        <v>656</v>
      </c>
      <c r="AM59" s="238"/>
      <c r="AN59" s="257">
        <v>107.70000000000005</v>
      </c>
      <c r="AO59" s="239"/>
      <c r="AP59" s="252">
        <v>4</v>
      </c>
      <c r="AQ59" s="256"/>
      <c r="AR59" s="25"/>
      <c r="AS59" s="25"/>
      <c r="AT59" s="25"/>
      <c r="AU59" s="25"/>
      <c r="AV59" s="25"/>
    </row>
    <row r="60" spans="1:48" ht="15" customHeight="1" x14ac:dyDescent="0.2">
      <c r="A60" s="2"/>
      <c r="B60" s="191">
        <v>2000</v>
      </c>
      <c r="C60" s="64" t="s">
        <v>36</v>
      </c>
      <c r="D60" s="193" t="s">
        <v>39</v>
      </c>
      <c r="E60" s="64"/>
      <c r="F60" s="64">
        <v>24</v>
      </c>
      <c r="G60" s="64">
        <v>28</v>
      </c>
      <c r="H60" s="207">
        <v>1.25</v>
      </c>
      <c r="I60" s="207">
        <v>1.0357142857142858</v>
      </c>
      <c r="J60" s="207">
        <v>2.2857142857142856</v>
      </c>
      <c r="K60" s="241">
        <v>6.2857142857142856</v>
      </c>
      <c r="L60" s="41"/>
      <c r="M60" s="196" t="s">
        <v>396</v>
      </c>
      <c r="N60" s="64"/>
      <c r="O60" s="64"/>
      <c r="P60" s="64" t="s">
        <v>538</v>
      </c>
      <c r="Q60" s="64" t="s">
        <v>506</v>
      </c>
      <c r="R60" s="64" t="s">
        <v>448</v>
      </c>
      <c r="S60" s="64" t="s">
        <v>527</v>
      </c>
      <c r="T60" s="207"/>
      <c r="U60" s="208" t="s">
        <v>494</v>
      </c>
      <c r="V60" s="41"/>
      <c r="W60" s="196" t="s">
        <v>553</v>
      </c>
      <c r="X60" s="192"/>
      <c r="Y60" s="192"/>
      <c r="Z60" s="193"/>
      <c r="AA60" s="193"/>
      <c r="AB60" s="193"/>
      <c r="AC60" s="192"/>
      <c r="AD60" s="193"/>
      <c r="AE60" s="193"/>
      <c r="AF60" s="193"/>
      <c r="AG60" s="193"/>
      <c r="AH60" s="195"/>
      <c r="AI60" s="252">
        <v>2009</v>
      </c>
      <c r="AJ60" s="254" t="s">
        <v>56</v>
      </c>
      <c r="AK60" s="239"/>
      <c r="AL60" s="257" t="s">
        <v>637</v>
      </c>
      <c r="AM60" s="238"/>
      <c r="AN60" s="257">
        <v>137.29999999999995</v>
      </c>
      <c r="AO60" s="239"/>
      <c r="AP60" s="252"/>
      <c r="AQ60" s="256"/>
      <c r="AR60" s="25"/>
      <c r="AS60" s="25"/>
      <c r="AT60" s="25"/>
      <c r="AU60" s="25"/>
      <c r="AV60" s="25"/>
    </row>
    <row r="61" spans="1:48" ht="15" customHeight="1" x14ac:dyDescent="0.2">
      <c r="A61" s="2"/>
      <c r="B61" s="191">
        <v>2001</v>
      </c>
      <c r="C61" s="64" t="s">
        <v>38</v>
      </c>
      <c r="D61" s="193" t="s">
        <v>39</v>
      </c>
      <c r="E61" s="64"/>
      <c r="F61" s="64">
        <v>25</v>
      </c>
      <c r="G61" s="64">
        <v>28</v>
      </c>
      <c r="H61" s="207">
        <v>1.75</v>
      </c>
      <c r="I61" s="240">
        <v>1.1785714285714286</v>
      </c>
      <c r="J61" s="207">
        <v>2.9285714285714284</v>
      </c>
      <c r="K61" s="208">
        <v>6.0714285714285712</v>
      </c>
      <c r="L61" s="41"/>
      <c r="M61" s="196" t="s">
        <v>335</v>
      </c>
      <c r="N61" s="64"/>
      <c r="O61" s="64"/>
      <c r="P61" s="64" t="s">
        <v>539</v>
      </c>
      <c r="Q61" s="64" t="s">
        <v>451</v>
      </c>
      <c r="R61" s="64" t="s">
        <v>514</v>
      </c>
      <c r="S61" s="64" t="s">
        <v>528</v>
      </c>
      <c r="T61" s="207"/>
      <c r="U61" s="208" t="s">
        <v>495</v>
      </c>
      <c r="V61" s="41"/>
      <c r="W61" s="224" t="s">
        <v>572</v>
      </c>
      <c r="X61" s="192"/>
      <c r="Y61" s="238" t="s">
        <v>562</v>
      </c>
      <c r="Z61" s="193"/>
      <c r="AA61" s="193"/>
      <c r="AB61" s="193"/>
      <c r="AC61" s="192"/>
      <c r="AD61" s="193"/>
      <c r="AE61" s="193"/>
      <c r="AF61" s="192"/>
      <c r="AG61" s="192" t="s">
        <v>559</v>
      </c>
      <c r="AH61" s="208">
        <f>PRODUCT(20/278)</f>
        <v>7.1942446043165464E-2</v>
      </c>
      <c r="AI61" s="252">
        <v>2010</v>
      </c>
      <c r="AJ61" s="254" t="s">
        <v>40</v>
      </c>
      <c r="AK61" s="239"/>
      <c r="AL61" s="257" t="s">
        <v>638</v>
      </c>
      <c r="AM61" s="238"/>
      <c r="AN61" s="257" t="s">
        <v>649</v>
      </c>
      <c r="AO61" s="239"/>
      <c r="AP61" s="252">
        <v>5</v>
      </c>
      <c r="AQ61" s="256"/>
      <c r="AR61" s="25"/>
      <c r="AS61" s="25"/>
      <c r="AT61" s="25"/>
      <c r="AU61" s="25"/>
      <c r="AV61" s="25"/>
    </row>
    <row r="62" spans="1:48" ht="15" customHeight="1" x14ac:dyDescent="0.2">
      <c r="A62" s="2"/>
      <c r="B62" s="191">
        <v>2002</v>
      </c>
      <c r="C62" s="64" t="s">
        <v>38</v>
      </c>
      <c r="D62" s="193" t="s">
        <v>39</v>
      </c>
      <c r="E62" s="64"/>
      <c r="F62" s="64">
        <v>26</v>
      </c>
      <c r="G62" s="64">
        <v>29</v>
      </c>
      <c r="H62" s="240">
        <v>2.103448275862069</v>
      </c>
      <c r="I62" s="207">
        <v>1</v>
      </c>
      <c r="J62" s="240">
        <v>3.103448275862069</v>
      </c>
      <c r="K62" s="208">
        <v>5.7241379310344831</v>
      </c>
      <c r="L62" s="41"/>
      <c r="M62" s="196" t="s">
        <v>338</v>
      </c>
      <c r="N62" s="64"/>
      <c r="O62" s="64"/>
      <c r="P62" s="64" t="s">
        <v>540</v>
      </c>
      <c r="Q62" s="64" t="s">
        <v>304</v>
      </c>
      <c r="R62" s="64" t="s">
        <v>515</v>
      </c>
      <c r="S62" s="64" t="s">
        <v>529</v>
      </c>
      <c r="T62" s="207"/>
      <c r="U62" s="208" t="s">
        <v>496</v>
      </c>
      <c r="V62" s="41"/>
      <c r="W62" s="224" t="s">
        <v>573</v>
      </c>
      <c r="X62" s="192"/>
      <c r="Y62" s="192" t="s">
        <v>563</v>
      </c>
      <c r="Z62" s="193"/>
      <c r="AA62" s="193"/>
      <c r="AB62" s="193"/>
      <c r="AC62" s="192"/>
      <c r="AD62" s="193"/>
      <c r="AE62" s="193"/>
      <c r="AF62" s="192"/>
      <c r="AG62" s="192" t="s">
        <v>560</v>
      </c>
      <c r="AH62" s="208">
        <f>PRODUCT(30/373)</f>
        <v>8.0428954423592491E-2</v>
      </c>
      <c r="AI62" s="252">
        <v>2011</v>
      </c>
      <c r="AJ62" s="254" t="s">
        <v>37</v>
      </c>
      <c r="AK62" s="239"/>
      <c r="AL62" s="257" t="s">
        <v>639</v>
      </c>
      <c r="AM62" s="238"/>
      <c r="AN62" s="257" t="s">
        <v>648</v>
      </c>
      <c r="AO62" s="239"/>
      <c r="AP62" s="252"/>
      <c r="AQ62" s="256"/>
      <c r="AR62" s="25"/>
      <c r="AS62" s="25"/>
      <c r="AT62" s="25"/>
      <c r="AU62" s="25"/>
      <c r="AV62" s="25"/>
    </row>
    <row r="63" spans="1:48" ht="15" customHeight="1" x14ac:dyDescent="0.2">
      <c r="A63" s="2"/>
      <c r="B63" s="191">
        <v>2003</v>
      </c>
      <c r="C63" s="64" t="s">
        <v>38</v>
      </c>
      <c r="D63" s="193" t="s">
        <v>39</v>
      </c>
      <c r="E63" s="64"/>
      <c r="F63" s="64">
        <v>27</v>
      </c>
      <c r="G63" s="64">
        <v>26</v>
      </c>
      <c r="H63" s="207">
        <v>0.92307692307692313</v>
      </c>
      <c r="I63" s="207">
        <v>0.96153846153846156</v>
      </c>
      <c r="J63" s="207">
        <v>1.8846153846153846</v>
      </c>
      <c r="K63" s="208">
        <v>4.6538461538461542</v>
      </c>
      <c r="L63" s="41"/>
      <c r="M63" s="196" t="s">
        <v>340</v>
      </c>
      <c r="N63" s="64"/>
      <c r="O63" s="64"/>
      <c r="P63" s="64" t="s">
        <v>541</v>
      </c>
      <c r="Q63" s="64" t="s">
        <v>305</v>
      </c>
      <c r="R63" s="64" t="s">
        <v>516</v>
      </c>
      <c r="S63" s="64" t="s">
        <v>530</v>
      </c>
      <c r="T63" s="207"/>
      <c r="U63" s="208" t="s">
        <v>497</v>
      </c>
      <c r="V63" s="41"/>
      <c r="W63" s="224" t="s">
        <v>574</v>
      </c>
      <c r="X63" s="192"/>
      <c r="Y63" s="238" t="s">
        <v>564</v>
      </c>
      <c r="Z63" s="193"/>
      <c r="AA63" s="193"/>
      <c r="AB63" s="193"/>
      <c r="AC63" s="192"/>
      <c r="AD63" s="193"/>
      <c r="AE63" s="193"/>
      <c r="AF63" s="192"/>
      <c r="AG63" s="192" t="s">
        <v>561</v>
      </c>
      <c r="AH63" s="208">
        <f>PRODUCT(40/586)</f>
        <v>6.8259385665529013E-2</v>
      </c>
      <c r="AI63" s="253">
        <v>2012</v>
      </c>
      <c r="AJ63" s="254" t="s">
        <v>37</v>
      </c>
      <c r="AK63" s="239"/>
      <c r="AL63" s="257" t="s">
        <v>657</v>
      </c>
      <c r="AM63" s="238"/>
      <c r="AN63" s="257">
        <v>120.69999999999982</v>
      </c>
      <c r="AO63" s="239"/>
      <c r="AP63" s="252">
        <v>6</v>
      </c>
      <c r="AQ63" s="256"/>
      <c r="AR63" s="25"/>
      <c r="AS63" s="25"/>
      <c r="AT63" s="25"/>
      <c r="AU63" s="25"/>
      <c r="AV63" s="25"/>
    </row>
    <row r="64" spans="1:48" ht="15" customHeight="1" x14ac:dyDescent="0.2">
      <c r="A64" s="2"/>
      <c r="B64" s="191">
        <v>2004</v>
      </c>
      <c r="C64" s="64" t="s">
        <v>36</v>
      </c>
      <c r="D64" s="193" t="s">
        <v>32</v>
      </c>
      <c r="E64" s="64"/>
      <c r="F64" s="64">
        <v>28</v>
      </c>
      <c r="G64" s="64">
        <v>28</v>
      </c>
      <c r="H64" s="207">
        <v>1.1071428571428572</v>
      </c>
      <c r="I64" s="207">
        <v>1</v>
      </c>
      <c r="J64" s="207">
        <v>2.1071428571428572</v>
      </c>
      <c r="K64" s="208">
        <v>5</v>
      </c>
      <c r="L64" s="41"/>
      <c r="M64" s="196" t="s">
        <v>342</v>
      </c>
      <c r="N64" s="64"/>
      <c r="O64" s="64"/>
      <c r="P64" s="64" t="s">
        <v>542</v>
      </c>
      <c r="Q64" s="64" t="s">
        <v>498</v>
      </c>
      <c r="R64" s="64" t="s">
        <v>517</v>
      </c>
      <c r="S64" s="64" t="s">
        <v>293</v>
      </c>
      <c r="T64" s="207"/>
      <c r="U64" s="208" t="s">
        <v>438</v>
      </c>
      <c r="V64" s="41"/>
      <c r="W64" s="224" t="s">
        <v>677</v>
      </c>
      <c r="X64" s="192"/>
      <c r="Y64" s="238" t="s">
        <v>678</v>
      </c>
      <c r="Z64" s="193"/>
      <c r="AA64" s="193"/>
      <c r="AB64" s="193"/>
      <c r="AC64" s="192"/>
      <c r="AD64" s="193"/>
      <c r="AE64" s="193"/>
      <c r="AF64" s="192"/>
      <c r="AG64" s="192" t="s">
        <v>679</v>
      </c>
      <c r="AH64" s="208">
        <f>PRODUCT(50/761)</f>
        <v>6.5703022339027597E-2</v>
      </c>
      <c r="AI64" s="252">
        <v>2013</v>
      </c>
      <c r="AJ64" s="254" t="s">
        <v>36</v>
      </c>
      <c r="AK64" s="239"/>
      <c r="AL64" s="257" t="s">
        <v>640</v>
      </c>
      <c r="AM64" s="238"/>
      <c r="AN64" s="257">
        <v>137.30000000000018</v>
      </c>
      <c r="AO64" s="239"/>
      <c r="AP64" s="252"/>
      <c r="AQ64" s="256"/>
      <c r="AR64" s="25"/>
      <c r="AS64" s="25"/>
      <c r="AT64" s="25"/>
      <c r="AU64" s="25"/>
      <c r="AV64" s="25"/>
    </row>
    <row r="65" spans="1:51" ht="15" customHeight="1" x14ac:dyDescent="0.2">
      <c r="A65" s="2"/>
      <c r="B65" s="191">
        <v>2005</v>
      </c>
      <c r="C65" s="64" t="s">
        <v>38</v>
      </c>
      <c r="D65" s="193" t="s">
        <v>32</v>
      </c>
      <c r="E65" s="64"/>
      <c r="F65" s="64">
        <v>29</v>
      </c>
      <c r="G65" s="64">
        <v>25</v>
      </c>
      <c r="H65" s="207">
        <v>1.48</v>
      </c>
      <c r="I65" s="207">
        <v>1.1599999999999999</v>
      </c>
      <c r="J65" s="207">
        <v>2.64</v>
      </c>
      <c r="K65" s="208">
        <v>5.4</v>
      </c>
      <c r="L65" s="41"/>
      <c r="M65" s="196" t="s">
        <v>344</v>
      </c>
      <c r="N65" s="64"/>
      <c r="O65" s="64"/>
      <c r="P65" s="64" t="s">
        <v>306</v>
      </c>
      <c r="Q65" s="64" t="s">
        <v>302</v>
      </c>
      <c r="R65" s="64" t="s">
        <v>518</v>
      </c>
      <c r="S65" s="64" t="s">
        <v>296</v>
      </c>
      <c r="T65" s="207"/>
      <c r="U65" s="208" t="s">
        <v>432</v>
      </c>
      <c r="V65" s="41"/>
      <c r="W65" s="224"/>
      <c r="X65" s="192"/>
      <c r="Y65" s="192"/>
      <c r="Z65" s="193"/>
      <c r="AA65" s="193"/>
      <c r="AB65" s="193"/>
      <c r="AC65" s="192"/>
      <c r="AD65" s="193"/>
      <c r="AE65" s="193"/>
      <c r="AF65" s="193"/>
      <c r="AG65" s="193"/>
      <c r="AH65" s="195"/>
      <c r="AI65" s="252">
        <v>2014</v>
      </c>
      <c r="AJ65" s="254" t="s">
        <v>38</v>
      </c>
      <c r="AK65" s="238"/>
      <c r="AL65" s="257" t="s">
        <v>641</v>
      </c>
      <c r="AM65" s="238"/>
      <c r="AN65" s="257" t="s">
        <v>647</v>
      </c>
      <c r="AO65" s="239"/>
      <c r="AP65" s="252">
        <v>7</v>
      </c>
      <c r="AQ65" s="256"/>
      <c r="AR65" s="25"/>
      <c r="AS65" s="25"/>
      <c r="AT65" s="25"/>
      <c r="AU65" s="25"/>
      <c r="AV65" s="25"/>
    </row>
    <row r="66" spans="1:51" ht="15" customHeight="1" x14ac:dyDescent="0.2">
      <c r="A66" s="2"/>
      <c r="B66" s="191">
        <v>2006</v>
      </c>
      <c r="C66" s="64" t="s">
        <v>40</v>
      </c>
      <c r="D66" s="193" t="s">
        <v>32</v>
      </c>
      <c r="E66" s="64"/>
      <c r="F66" s="64">
        <v>30</v>
      </c>
      <c r="G66" s="64">
        <v>27</v>
      </c>
      <c r="H66" s="207">
        <v>0.77777777777777779</v>
      </c>
      <c r="I66" s="207">
        <v>0.77777777777777779</v>
      </c>
      <c r="J66" s="207">
        <v>1.5555555555555556</v>
      </c>
      <c r="K66" s="208">
        <v>4.7037037037037033</v>
      </c>
      <c r="L66" s="41"/>
      <c r="M66" s="196" t="s">
        <v>346</v>
      </c>
      <c r="N66" s="64"/>
      <c r="O66" s="64"/>
      <c r="P66" s="64" t="s">
        <v>300</v>
      </c>
      <c r="Q66" s="64" t="s">
        <v>302</v>
      </c>
      <c r="R66" s="64" t="s">
        <v>445</v>
      </c>
      <c r="S66" s="64" t="s">
        <v>290</v>
      </c>
      <c r="T66" s="207"/>
      <c r="U66" s="208" t="s">
        <v>301</v>
      </c>
      <c r="V66" s="41"/>
      <c r="W66" s="224" t="s">
        <v>382</v>
      </c>
      <c r="X66" s="192"/>
      <c r="Y66" s="192"/>
      <c r="Z66" s="193"/>
      <c r="AA66" s="193"/>
      <c r="AB66" s="193"/>
      <c r="AC66" s="192"/>
      <c r="AD66" s="193"/>
      <c r="AE66" s="193"/>
      <c r="AF66" s="193"/>
      <c r="AG66" s="193"/>
      <c r="AH66" s="195"/>
      <c r="AI66" s="252">
        <v>2015</v>
      </c>
      <c r="AJ66" s="254" t="s">
        <v>38</v>
      </c>
      <c r="AK66" s="239"/>
      <c r="AL66" s="257" t="s">
        <v>642</v>
      </c>
      <c r="AM66" s="238"/>
      <c r="AN66" s="257" t="s">
        <v>646</v>
      </c>
      <c r="AO66" s="239"/>
      <c r="AP66" s="252"/>
      <c r="AQ66" s="256"/>
      <c r="AR66" s="25"/>
      <c r="AS66" s="25"/>
      <c r="AT66" s="25"/>
      <c r="AU66" s="25"/>
      <c r="AV66" s="25"/>
    </row>
    <row r="67" spans="1:51" ht="15" customHeight="1" x14ac:dyDescent="0.2">
      <c r="A67" s="2"/>
      <c r="B67" s="191">
        <v>2007</v>
      </c>
      <c r="C67" s="64" t="s">
        <v>41</v>
      </c>
      <c r="D67" s="193" t="s">
        <v>42</v>
      </c>
      <c r="E67" s="64"/>
      <c r="F67" s="64">
        <v>31</v>
      </c>
      <c r="G67" s="64">
        <v>26</v>
      </c>
      <c r="H67" s="207">
        <v>0.88461538461538458</v>
      </c>
      <c r="I67" s="207">
        <v>0.53846153846153844</v>
      </c>
      <c r="J67" s="207">
        <v>1.4230769230769231</v>
      </c>
      <c r="K67" s="208">
        <v>4.5384615384615383</v>
      </c>
      <c r="L67" s="41"/>
      <c r="M67" s="196" t="s">
        <v>349</v>
      </c>
      <c r="N67" s="64"/>
      <c r="O67" s="64"/>
      <c r="P67" s="64" t="s">
        <v>297</v>
      </c>
      <c r="Q67" s="64" t="s">
        <v>303</v>
      </c>
      <c r="R67" s="64" t="s">
        <v>497</v>
      </c>
      <c r="S67" s="64" t="s">
        <v>290</v>
      </c>
      <c r="T67" s="207"/>
      <c r="U67" s="208" t="s">
        <v>498</v>
      </c>
      <c r="V67" s="41"/>
      <c r="W67" s="224" t="s">
        <v>376</v>
      </c>
      <c r="X67" s="192"/>
      <c r="Y67" s="192" t="s">
        <v>557</v>
      </c>
      <c r="Z67" s="193"/>
      <c r="AA67" s="193"/>
      <c r="AB67" s="193"/>
      <c r="AC67" s="192"/>
      <c r="AD67" s="193"/>
      <c r="AE67" s="192"/>
      <c r="AF67" s="193"/>
      <c r="AG67" s="192" t="s">
        <v>558</v>
      </c>
      <c r="AH67" s="208">
        <f>PRODUCT(200/230)</f>
        <v>0.86956521739130432</v>
      </c>
      <c r="AI67" s="253">
        <v>2016</v>
      </c>
      <c r="AJ67" s="254" t="s">
        <v>38</v>
      </c>
      <c r="AK67" s="239"/>
      <c r="AL67" s="257" t="s">
        <v>658</v>
      </c>
      <c r="AM67" s="238"/>
      <c r="AN67" s="257">
        <v>140.69999999999982</v>
      </c>
      <c r="AO67" s="239"/>
      <c r="AP67" s="252">
        <v>8</v>
      </c>
      <c r="AQ67" s="256"/>
      <c r="AR67" s="25"/>
      <c r="AS67" s="25"/>
      <c r="AT67" s="25"/>
      <c r="AU67" s="25"/>
      <c r="AV67" s="25"/>
    </row>
    <row r="68" spans="1:51" ht="15" customHeight="1" x14ac:dyDescent="0.2">
      <c r="A68" s="2"/>
      <c r="B68" s="191">
        <v>2008</v>
      </c>
      <c r="C68" s="64" t="s">
        <v>40</v>
      </c>
      <c r="D68" s="193" t="s">
        <v>42</v>
      </c>
      <c r="E68" s="64"/>
      <c r="F68" s="64">
        <v>32</v>
      </c>
      <c r="G68" s="64">
        <v>24</v>
      </c>
      <c r="H68" s="207">
        <v>0.29166666666666669</v>
      </c>
      <c r="I68" s="207">
        <v>1.0833333333333333</v>
      </c>
      <c r="J68" s="207">
        <v>1.375</v>
      </c>
      <c r="K68" s="208">
        <v>5.5</v>
      </c>
      <c r="L68" s="41"/>
      <c r="M68" s="196" t="s">
        <v>351</v>
      </c>
      <c r="N68" s="64"/>
      <c r="O68" s="64"/>
      <c r="P68" s="64" t="s">
        <v>56</v>
      </c>
      <c r="Q68" s="64" t="s">
        <v>297</v>
      </c>
      <c r="R68" s="64" t="s">
        <v>433</v>
      </c>
      <c r="S68" s="64" t="s">
        <v>56</v>
      </c>
      <c r="T68" s="207"/>
      <c r="U68" s="208" t="s">
        <v>302</v>
      </c>
      <c r="V68" s="41"/>
      <c r="W68" s="224" t="s">
        <v>377</v>
      </c>
      <c r="X68" s="192"/>
      <c r="Y68" s="192" t="s">
        <v>419</v>
      </c>
      <c r="Z68" s="193"/>
      <c r="AA68" s="193"/>
      <c r="AB68" s="193"/>
      <c r="AC68" s="192"/>
      <c r="AD68" s="193"/>
      <c r="AE68" s="192"/>
      <c r="AF68" s="193"/>
      <c r="AG68" s="192" t="s">
        <v>408</v>
      </c>
      <c r="AH68" s="208">
        <v>1.0638297872340425</v>
      </c>
      <c r="AI68" s="253">
        <v>2017</v>
      </c>
      <c r="AJ68" s="254" t="s">
        <v>38</v>
      </c>
      <c r="AK68" s="239"/>
      <c r="AL68" s="257" t="s">
        <v>659</v>
      </c>
      <c r="AM68" s="238"/>
      <c r="AN68" s="257">
        <v>142.70000000000036</v>
      </c>
      <c r="AO68" s="239"/>
      <c r="AP68" s="252"/>
      <c r="AQ68" s="256"/>
      <c r="AR68" s="25"/>
      <c r="AS68" s="25"/>
      <c r="AT68" s="25"/>
      <c r="AU68" s="25"/>
      <c r="AV68" s="25"/>
    </row>
    <row r="69" spans="1:51" ht="15" customHeight="1" x14ac:dyDescent="0.2">
      <c r="A69" s="2"/>
      <c r="B69" s="191">
        <v>2009</v>
      </c>
      <c r="C69" s="64" t="s">
        <v>36</v>
      </c>
      <c r="D69" s="193" t="s">
        <v>42</v>
      </c>
      <c r="E69" s="64"/>
      <c r="F69" s="64">
        <v>33</v>
      </c>
      <c r="G69" s="64">
        <v>24</v>
      </c>
      <c r="H69" s="207">
        <v>1.6666666666666667</v>
      </c>
      <c r="I69" s="207">
        <v>0.54166666666666663</v>
      </c>
      <c r="J69" s="207">
        <v>2.2083333333333335</v>
      </c>
      <c r="K69" s="208">
        <v>5.583333333333333</v>
      </c>
      <c r="L69" s="41"/>
      <c r="M69" s="196" t="s">
        <v>353</v>
      </c>
      <c r="N69" s="64"/>
      <c r="O69" s="64"/>
      <c r="P69" s="64" t="s">
        <v>55</v>
      </c>
      <c r="Q69" s="64" t="s">
        <v>303</v>
      </c>
      <c r="R69" s="64" t="s">
        <v>519</v>
      </c>
      <c r="S69" s="64" t="s">
        <v>57</v>
      </c>
      <c r="T69" s="207"/>
      <c r="U69" s="208" t="s">
        <v>303</v>
      </c>
      <c r="V69" s="41"/>
      <c r="W69" s="224" t="s">
        <v>378</v>
      </c>
      <c r="X69" s="192"/>
      <c r="Y69" s="192" t="s">
        <v>420</v>
      </c>
      <c r="Z69" s="193"/>
      <c r="AA69" s="193"/>
      <c r="AB69" s="193"/>
      <c r="AC69" s="192"/>
      <c r="AD69" s="193"/>
      <c r="AE69" s="192"/>
      <c r="AF69" s="193"/>
      <c r="AG69" s="192" t="s">
        <v>407</v>
      </c>
      <c r="AH69" s="208">
        <v>1.0928961748633881</v>
      </c>
      <c r="AI69" s="252">
        <v>2018</v>
      </c>
      <c r="AJ69" s="254" t="s">
        <v>38</v>
      </c>
      <c r="AK69" s="239"/>
      <c r="AL69" s="257" t="s">
        <v>643</v>
      </c>
      <c r="AM69" s="238"/>
      <c r="AN69" s="257">
        <v>111.69999999999982</v>
      </c>
      <c r="AO69" s="252"/>
      <c r="AP69" s="252"/>
      <c r="AQ69" s="256"/>
      <c r="AR69" s="25"/>
      <c r="AS69" s="25"/>
      <c r="AT69" s="25"/>
      <c r="AU69" s="25"/>
      <c r="AV69" s="25"/>
    </row>
    <row r="70" spans="1:51" ht="15" customHeight="1" x14ac:dyDescent="0.2">
      <c r="A70" s="2"/>
      <c r="B70" s="191">
        <v>2010</v>
      </c>
      <c r="C70" s="64" t="s">
        <v>36</v>
      </c>
      <c r="D70" s="193" t="s">
        <v>42</v>
      </c>
      <c r="E70" s="64"/>
      <c r="F70" s="64">
        <v>34</v>
      </c>
      <c r="G70" s="64">
        <v>26</v>
      </c>
      <c r="H70" s="207">
        <v>1.8846153846153846</v>
      </c>
      <c r="I70" s="207">
        <v>0.53846153846153844</v>
      </c>
      <c r="J70" s="207">
        <v>2.4230769230769229</v>
      </c>
      <c r="K70" s="208">
        <v>4.5769230769230766</v>
      </c>
      <c r="L70" s="41"/>
      <c r="M70" s="196" t="s">
        <v>355</v>
      </c>
      <c r="N70" s="64"/>
      <c r="O70" s="64"/>
      <c r="P70" s="64" t="s">
        <v>40</v>
      </c>
      <c r="Q70" s="64" t="s">
        <v>56</v>
      </c>
      <c r="R70" s="64" t="s">
        <v>457</v>
      </c>
      <c r="S70" s="64" t="s">
        <v>57</v>
      </c>
      <c r="T70" s="207"/>
      <c r="U70" s="208" t="s">
        <v>299</v>
      </c>
      <c r="V70" s="41"/>
      <c r="W70" s="224" t="s">
        <v>379</v>
      </c>
      <c r="X70" s="192"/>
      <c r="Y70" s="192" t="s">
        <v>421</v>
      </c>
      <c r="Z70" s="193"/>
      <c r="AA70" s="193"/>
      <c r="AB70" s="193"/>
      <c r="AC70" s="193"/>
      <c r="AD70" s="193"/>
      <c r="AE70" s="193"/>
      <c r="AF70" s="193"/>
      <c r="AG70" s="193" t="s">
        <v>406</v>
      </c>
      <c r="AH70" s="208">
        <v>1.0660980810234542</v>
      </c>
      <c r="AI70" s="252">
        <v>2019</v>
      </c>
      <c r="AJ70" s="254" t="s">
        <v>38</v>
      </c>
      <c r="AK70" s="239"/>
      <c r="AL70" s="257" t="s">
        <v>643</v>
      </c>
      <c r="AM70" s="238"/>
      <c r="AN70" s="257" t="s">
        <v>644</v>
      </c>
      <c r="AO70" s="239"/>
      <c r="AP70" s="252"/>
      <c r="AQ70" s="256"/>
      <c r="AR70" s="25"/>
      <c r="AS70" s="25"/>
      <c r="AT70" s="25"/>
      <c r="AU70" s="25"/>
      <c r="AV70" s="25"/>
    </row>
    <row r="71" spans="1:51" ht="15" customHeight="1" x14ac:dyDescent="0.2">
      <c r="A71" s="2"/>
      <c r="B71" s="191">
        <v>2011</v>
      </c>
      <c r="C71" s="64" t="s">
        <v>38</v>
      </c>
      <c r="D71" s="193" t="s">
        <v>39</v>
      </c>
      <c r="E71" s="64"/>
      <c r="F71" s="64">
        <v>35</v>
      </c>
      <c r="G71" s="64">
        <v>26</v>
      </c>
      <c r="H71" s="207">
        <v>1.1923076923076923</v>
      </c>
      <c r="I71" s="207">
        <v>0.76923076923076927</v>
      </c>
      <c r="J71" s="207">
        <v>1.9615384615384615</v>
      </c>
      <c r="K71" s="208">
        <v>4.4615384615384617</v>
      </c>
      <c r="L71" s="41"/>
      <c r="M71" s="196" t="s">
        <v>357</v>
      </c>
      <c r="N71" s="64"/>
      <c r="O71" s="64"/>
      <c r="P71" s="64" t="s">
        <v>40</v>
      </c>
      <c r="Q71" s="64" t="s">
        <v>41</v>
      </c>
      <c r="R71" s="64" t="s">
        <v>304</v>
      </c>
      <c r="S71" s="64" t="s">
        <v>55</v>
      </c>
      <c r="T71" s="207"/>
      <c r="U71" s="208" t="s">
        <v>33</v>
      </c>
      <c r="V71" s="41"/>
      <c r="W71" s="224" t="s">
        <v>380</v>
      </c>
      <c r="X71" s="192"/>
      <c r="Y71" s="192" t="s">
        <v>422</v>
      </c>
      <c r="Z71" s="193"/>
      <c r="AA71" s="193"/>
      <c r="AB71" s="193"/>
      <c r="AC71" s="193"/>
      <c r="AD71" s="193"/>
      <c r="AE71" s="193"/>
      <c r="AF71" s="193"/>
      <c r="AG71" s="193" t="s">
        <v>405</v>
      </c>
      <c r="AH71" s="208">
        <v>1.0619469026548674</v>
      </c>
      <c r="AI71" s="252">
        <v>2020</v>
      </c>
      <c r="AJ71" s="254" t="s">
        <v>38</v>
      </c>
      <c r="AK71" s="239"/>
      <c r="AL71" s="257" t="s">
        <v>630</v>
      </c>
      <c r="AM71" s="238"/>
      <c r="AN71" s="257">
        <v>88.699999999999818</v>
      </c>
      <c r="AO71" s="239"/>
      <c r="AP71" s="252">
        <v>9</v>
      </c>
      <c r="AQ71" s="256"/>
      <c r="AR71" s="25"/>
      <c r="AS71" s="25"/>
      <c r="AT71" s="25"/>
      <c r="AU71" s="25"/>
      <c r="AV71" s="25"/>
    </row>
    <row r="72" spans="1:51" ht="15" customHeight="1" x14ac:dyDescent="0.2">
      <c r="A72" s="2"/>
      <c r="B72" s="191">
        <v>2012</v>
      </c>
      <c r="C72" s="64" t="s">
        <v>38</v>
      </c>
      <c r="D72" s="193" t="s">
        <v>39</v>
      </c>
      <c r="E72" s="64"/>
      <c r="F72" s="64">
        <v>36</v>
      </c>
      <c r="G72" s="64">
        <v>26</v>
      </c>
      <c r="H72" s="207">
        <v>0.84615384615384615</v>
      </c>
      <c r="I72" s="207">
        <v>0.53846153846153844</v>
      </c>
      <c r="J72" s="207">
        <v>1.3846153846153846</v>
      </c>
      <c r="K72" s="208">
        <v>3.8461538461538463</v>
      </c>
      <c r="L72" s="41"/>
      <c r="M72" s="196" t="s">
        <v>359</v>
      </c>
      <c r="N72" s="64"/>
      <c r="O72" s="64"/>
      <c r="P72" s="64" t="s">
        <v>37</v>
      </c>
      <c r="Q72" s="64" t="s">
        <v>57</v>
      </c>
      <c r="R72" s="64" t="s">
        <v>291</v>
      </c>
      <c r="S72" s="64" t="s">
        <v>55</v>
      </c>
      <c r="T72" s="207"/>
      <c r="U72" s="208" t="s">
        <v>37</v>
      </c>
      <c r="V72" s="41"/>
      <c r="W72" s="224" t="s">
        <v>381</v>
      </c>
      <c r="X72" s="192"/>
      <c r="Y72" s="192" t="s">
        <v>423</v>
      </c>
      <c r="Z72" s="193"/>
      <c r="AA72" s="193"/>
      <c r="AB72" s="193"/>
      <c r="AC72" s="193"/>
      <c r="AD72" s="193"/>
      <c r="AE72" s="193"/>
      <c r="AF72" s="193"/>
      <c r="AG72" s="193" t="s">
        <v>404</v>
      </c>
      <c r="AH72" s="208">
        <v>1.1363636363636365</v>
      </c>
      <c r="AI72" s="252">
        <v>2021</v>
      </c>
      <c r="AJ72" s="254" t="s">
        <v>38</v>
      </c>
      <c r="AK72" s="239"/>
      <c r="AL72" s="257" t="s">
        <v>629</v>
      </c>
      <c r="AM72" s="238"/>
      <c r="AN72" s="257" t="s">
        <v>645</v>
      </c>
      <c r="AO72" s="252"/>
      <c r="AP72" s="252"/>
      <c r="AQ72" s="256"/>
      <c r="AR72" s="25"/>
      <c r="AS72" s="25"/>
      <c r="AT72" s="25"/>
      <c r="AU72" s="25"/>
      <c r="AV72" s="25"/>
    </row>
    <row r="73" spans="1:51" ht="15" customHeight="1" x14ac:dyDescent="0.2">
      <c r="A73" s="2"/>
      <c r="B73" s="191">
        <v>2013</v>
      </c>
      <c r="C73" s="64" t="s">
        <v>38</v>
      </c>
      <c r="D73" s="193" t="s">
        <v>39</v>
      </c>
      <c r="E73" s="64"/>
      <c r="F73" s="64">
        <v>37</v>
      </c>
      <c r="G73" s="64">
        <v>26</v>
      </c>
      <c r="H73" s="207">
        <v>0.73076923076923073</v>
      </c>
      <c r="I73" s="207">
        <v>0.96153846153846156</v>
      </c>
      <c r="J73" s="207">
        <v>1.6923076923076923</v>
      </c>
      <c r="K73" s="208">
        <v>3.5769230769230771</v>
      </c>
      <c r="L73" s="41"/>
      <c r="M73" s="196" t="s">
        <v>361</v>
      </c>
      <c r="N73" s="64"/>
      <c r="O73" s="64"/>
      <c r="P73" s="64" t="s">
        <v>36</v>
      </c>
      <c r="Q73" s="64" t="s">
        <v>55</v>
      </c>
      <c r="R73" s="64" t="s">
        <v>520</v>
      </c>
      <c r="S73" s="64" t="s">
        <v>34</v>
      </c>
      <c r="T73" s="207"/>
      <c r="U73" s="208" t="s">
        <v>37</v>
      </c>
      <c r="V73" s="41"/>
      <c r="W73" s="224" t="s">
        <v>402</v>
      </c>
      <c r="X73" s="192"/>
      <c r="Y73" s="192" t="s">
        <v>424</v>
      </c>
      <c r="Z73" s="193"/>
      <c r="AA73" s="193"/>
      <c r="AB73" s="193"/>
      <c r="AC73" s="193"/>
      <c r="AD73" s="193"/>
      <c r="AE73" s="193"/>
      <c r="AF73" s="193"/>
      <c r="AG73" s="193" t="s">
        <v>403</v>
      </c>
      <c r="AH73" s="208">
        <v>1.1560693641618498</v>
      </c>
      <c r="AI73" s="252" t="s">
        <v>682</v>
      </c>
      <c r="AJ73" s="254" t="s">
        <v>38</v>
      </c>
      <c r="AK73" s="239"/>
      <c r="AL73" s="257" t="s">
        <v>683</v>
      </c>
      <c r="AM73" s="238"/>
      <c r="AN73" s="257" t="s">
        <v>684</v>
      </c>
      <c r="AO73" s="252"/>
      <c r="AP73" s="252"/>
      <c r="AQ73" s="194"/>
      <c r="AR73" s="25"/>
      <c r="AS73" s="25"/>
      <c r="AT73" s="25"/>
      <c r="AU73" s="25"/>
      <c r="AV73" s="25"/>
    </row>
    <row r="74" spans="1:51" ht="15" customHeight="1" x14ac:dyDescent="0.2">
      <c r="A74" s="2"/>
      <c r="B74" s="191">
        <v>2014</v>
      </c>
      <c r="C74" s="64" t="s">
        <v>38</v>
      </c>
      <c r="D74" s="193" t="s">
        <v>39</v>
      </c>
      <c r="E74" s="64"/>
      <c r="F74" s="64">
        <v>38</v>
      </c>
      <c r="G74" s="64">
        <v>30</v>
      </c>
      <c r="H74" s="207">
        <v>1.6666666666666667</v>
      </c>
      <c r="I74" s="207">
        <v>0.6</v>
      </c>
      <c r="J74" s="207">
        <v>2.2666666666666666</v>
      </c>
      <c r="K74" s="208">
        <v>4.166666666666667</v>
      </c>
      <c r="L74" s="41"/>
      <c r="M74" s="196" t="s">
        <v>363</v>
      </c>
      <c r="N74" s="64"/>
      <c r="O74" s="64"/>
      <c r="P74" s="64" t="s">
        <v>36</v>
      </c>
      <c r="Q74" s="64" t="s">
        <v>55</v>
      </c>
      <c r="R74" s="64" t="s">
        <v>300</v>
      </c>
      <c r="S74" s="64" t="s">
        <v>37</v>
      </c>
      <c r="T74" s="207"/>
      <c r="U74" s="208" t="s">
        <v>37</v>
      </c>
      <c r="V74" s="41"/>
      <c r="W74" s="191"/>
      <c r="X74" s="192"/>
      <c r="Y74" s="192" t="s">
        <v>374</v>
      </c>
      <c r="Z74" s="193"/>
      <c r="AA74" s="193"/>
      <c r="AB74" s="193"/>
      <c r="AC74" s="193"/>
      <c r="AD74" s="193"/>
      <c r="AE74" s="193"/>
      <c r="AF74" s="193"/>
      <c r="AG74" s="193"/>
      <c r="AH74" s="208"/>
      <c r="AI74" s="64"/>
      <c r="AJ74" s="64"/>
      <c r="AK74" s="192"/>
      <c r="AL74" s="192"/>
      <c r="AM74" s="193"/>
      <c r="AN74" s="193"/>
      <c r="AO74" s="193"/>
      <c r="AP74" s="193"/>
      <c r="AQ74" s="194"/>
      <c r="AR74" s="25"/>
      <c r="AS74" s="25"/>
      <c r="AT74" s="25"/>
      <c r="AU74" s="25"/>
      <c r="AV74" s="25"/>
      <c r="AW74" s="25"/>
      <c r="AX74" s="25"/>
      <c r="AY74" s="25"/>
    </row>
    <row r="75" spans="1:51" ht="15" customHeight="1" x14ac:dyDescent="0.2">
      <c r="A75" s="2"/>
      <c r="B75" s="191">
        <v>2015</v>
      </c>
      <c r="C75" s="64" t="s">
        <v>38</v>
      </c>
      <c r="D75" s="193" t="s">
        <v>39</v>
      </c>
      <c r="E75" s="64"/>
      <c r="F75" s="64">
        <v>39</v>
      </c>
      <c r="G75" s="64">
        <v>30</v>
      </c>
      <c r="H75" s="207">
        <v>2.0666666666666669</v>
      </c>
      <c r="I75" s="207">
        <v>0.36666666666666664</v>
      </c>
      <c r="J75" s="207">
        <v>2.4333333333333331</v>
      </c>
      <c r="K75" s="208">
        <v>4.4666666666666668</v>
      </c>
      <c r="L75" s="41"/>
      <c r="M75" s="196" t="s">
        <v>365</v>
      </c>
      <c r="N75" s="64"/>
      <c r="O75" s="64"/>
      <c r="P75" s="242" t="s">
        <v>38</v>
      </c>
      <c r="Q75" s="64" t="s">
        <v>34</v>
      </c>
      <c r="R75" s="64" t="s">
        <v>300</v>
      </c>
      <c r="S75" s="64" t="s">
        <v>37</v>
      </c>
      <c r="T75" s="207"/>
      <c r="U75" s="208" t="s">
        <v>36</v>
      </c>
      <c r="V75" s="41"/>
      <c r="W75" s="224" t="s">
        <v>348</v>
      </c>
      <c r="X75" s="192"/>
      <c r="Y75" s="192"/>
      <c r="Z75" s="193"/>
      <c r="AA75" s="193"/>
      <c r="AB75" s="193"/>
      <c r="AC75" s="193"/>
      <c r="AD75" s="193"/>
      <c r="AE75" s="193"/>
      <c r="AF75" s="193"/>
      <c r="AG75" s="193"/>
      <c r="AH75" s="208"/>
      <c r="AI75" s="131" t="s">
        <v>621</v>
      </c>
      <c r="AJ75" s="120"/>
      <c r="AK75" s="95"/>
      <c r="AL75" s="95"/>
      <c r="AM75" s="121"/>
      <c r="AN75" s="121"/>
      <c r="AO75" s="121"/>
      <c r="AP75" s="121"/>
      <c r="AQ75" s="98"/>
      <c r="AR75" s="25"/>
      <c r="AS75" s="25"/>
      <c r="AT75" s="25"/>
      <c r="AU75" s="25"/>
      <c r="AV75" s="25"/>
      <c r="AW75" s="25"/>
      <c r="AX75" s="25"/>
      <c r="AY75" s="25"/>
    </row>
    <row r="76" spans="1:51" s="11" customFormat="1" ht="15" customHeight="1" x14ac:dyDescent="0.2">
      <c r="A76" s="89"/>
      <c r="B76" s="191">
        <v>2016</v>
      </c>
      <c r="C76" s="64" t="s">
        <v>36</v>
      </c>
      <c r="D76" s="193" t="s">
        <v>39</v>
      </c>
      <c r="E76" s="64"/>
      <c r="F76" s="64">
        <v>40</v>
      </c>
      <c r="G76" s="64">
        <v>28</v>
      </c>
      <c r="H76" s="207">
        <v>1.5</v>
      </c>
      <c r="I76" s="207">
        <v>0.7857142857142857</v>
      </c>
      <c r="J76" s="207">
        <v>2.2857142857142856</v>
      </c>
      <c r="K76" s="208">
        <v>3.8928571428571428</v>
      </c>
      <c r="L76" s="41"/>
      <c r="M76" s="196" t="s">
        <v>367</v>
      </c>
      <c r="N76" s="64"/>
      <c r="O76" s="64"/>
      <c r="P76" s="64" t="s">
        <v>38</v>
      </c>
      <c r="Q76" s="242" t="s">
        <v>33</v>
      </c>
      <c r="R76" s="64" t="s">
        <v>303</v>
      </c>
      <c r="S76" s="64" t="s">
        <v>37</v>
      </c>
      <c r="T76" s="207"/>
      <c r="U76" s="208" t="s">
        <v>37</v>
      </c>
      <c r="V76" s="41"/>
      <c r="W76" s="224" t="s">
        <v>376</v>
      </c>
      <c r="X76" s="192"/>
      <c r="Y76" s="192" t="s">
        <v>545</v>
      </c>
      <c r="Z76" s="193"/>
      <c r="AA76" s="193"/>
      <c r="AB76" s="193"/>
      <c r="AC76" s="193"/>
      <c r="AD76" s="193"/>
      <c r="AE76" s="193"/>
      <c r="AF76" s="193"/>
      <c r="AG76" s="193" t="s">
        <v>546</v>
      </c>
      <c r="AH76" s="208">
        <f>PRODUCT(200/294)</f>
        <v>0.68027210884353739</v>
      </c>
      <c r="AI76" s="251">
        <v>37464</v>
      </c>
      <c r="AJ76" s="211" t="s">
        <v>673</v>
      </c>
      <c r="AK76" s="64"/>
      <c r="AL76" s="64"/>
      <c r="AM76" s="64"/>
      <c r="AN76" s="64">
        <v>2</v>
      </c>
      <c r="AO76" s="64"/>
      <c r="AP76" s="64"/>
      <c r="AQ76" s="195"/>
      <c r="AR76" s="25"/>
      <c r="AS76" s="25"/>
      <c r="AT76" s="25"/>
      <c r="AU76" s="25"/>
      <c r="AV76" s="25"/>
      <c r="AW76" s="25"/>
      <c r="AX76" s="25"/>
      <c r="AY76" s="25"/>
    </row>
    <row r="77" spans="1:51" s="11" customFormat="1" ht="15" customHeight="1" x14ac:dyDescent="0.2">
      <c r="A77" s="89"/>
      <c r="B77" s="191">
        <v>2017</v>
      </c>
      <c r="C77" s="64" t="s">
        <v>36</v>
      </c>
      <c r="D77" s="193" t="s">
        <v>39</v>
      </c>
      <c r="E77" s="64"/>
      <c r="F77" s="64">
        <v>41</v>
      </c>
      <c r="G77" s="64">
        <v>32</v>
      </c>
      <c r="H77" s="207">
        <v>1.125</v>
      </c>
      <c r="I77" s="207">
        <v>0.625</v>
      </c>
      <c r="J77" s="207">
        <v>1.75</v>
      </c>
      <c r="K77" s="208">
        <v>4.03125</v>
      </c>
      <c r="L77" s="41"/>
      <c r="M77" s="196" t="s">
        <v>369</v>
      </c>
      <c r="N77" s="64"/>
      <c r="O77" s="64"/>
      <c r="P77" s="64" t="s">
        <v>38</v>
      </c>
      <c r="Q77" s="64" t="s">
        <v>57</v>
      </c>
      <c r="R77" s="64" t="s">
        <v>290</v>
      </c>
      <c r="S77" s="242" t="s">
        <v>36</v>
      </c>
      <c r="T77" s="240"/>
      <c r="U77" s="241" t="s">
        <v>38</v>
      </c>
      <c r="V77" s="41"/>
      <c r="W77" s="224" t="s">
        <v>377</v>
      </c>
      <c r="X77" s="192"/>
      <c r="Y77" s="192" t="s">
        <v>425</v>
      </c>
      <c r="Z77" s="193"/>
      <c r="AA77" s="193"/>
      <c r="AB77" s="193"/>
      <c r="AC77" s="193"/>
      <c r="AD77" s="193"/>
      <c r="AE77" s="193"/>
      <c r="AF77" s="193"/>
      <c r="AG77" s="193" t="s">
        <v>411</v>
      </c>
      <c r="AH77" s="208">
        <v>0.76530612244897955</v>
      </c>
      <c r="AI77" s="251">
        <v>37829</v>
      </c>
      <c r="AJ77" s="211" t="s">
        <v>674</v>
      </c>
      <c r="AK77" s="64"/>
      <c r="AL77" s="64"/>
      <c r="AM77" s="64"/>
      <c r="AN77" s="64">
        <v>2</v>
      </c>
      <c r="AO77" s="64"/>
      <c r="AP77" s="64"/>
      <c r="AQ77" s="195"/>
      <c r="AR77" s="25"/>
      <c r="AS77" s="25"/>
      <c r="AT77" s="25"/>
      <c r="AU77" s="25"/>
      <c r="AV77" s="25"/>
      <c r="AW77" s="25"/>
      <c r="AX77" s="25"/>
      <c r="AY77" s="25"/>
    </row>
    <row r="78" spans="1:51" s="11" customFormat="1" ht="15" customHeight="1" x14ac:dyDescent="0.2">
      <c r="A78" s="89"/>
      <c r="B78" s="191">
        <v>2018</v>
      </c>
      <c r="C78" s="64" t="s">
        <v>40</v>
      </c>
      <c r="D78" s="193" t="s">
        <v>39</v>
      </c>
      <c r="E78" s="64"/>
      <c r="F78" s="64">
        <v>42</v>
      </c>
      <c r="G78" s="64">
        <v>30</v>
      </c>
      <c r="H78" s="207">
        <v>0.7</v>
      </c>
      <c r="I78" s="207">
        <v>0.6333333333333333</v>
      </c>
      <c r="J78" s="207">
        <v>1.3333333333333333</v>
      </c>
      <c r="K78" s="208">
        <v>3.3666666666666667</v>
      </c>
      <c r="L78" s="41"/>
      <c r="M78" s="196" t="s">
        <v>371</v>
      </c>
      <c r="N78" s="64"/>
      <c r="O78" s="64"/>
      <c r="P78" s="64" t="s">
        <v>38</v>
      </c>
      <c r="Q78" s="64" t="s">
        <v>41</v>
      </c>
      <c r="R78" s="64" t="s">
        <v>31</v>
      </c>
      <c r="S78" s="64" t="s">
        <v>33</v>
      </c>
      <c r="T78" s="207"/>
      <c r="U78" s="208" t="s">
        <v>38</v>
      </c>
      <c r="V78" s="41"/>
      <c r="W78" s="224" t="s">
        <v>378</v>
      </c>
      <c r="X78" s="192"/>
      <c r="Y78" s="192" t="s">
        <v>426</v>
      </c>
      <c r="Z78" s="193"/>
      <c r="AA78" s="193"/>
      <c r="AB78" s="193"/>
      <c r="AC78" s="193"/>
      <c r="AD78" s="193"/>
      <c r="AE78" s="193"/>
      <c r="AF78" s="193"/>
      <c r="AG78" s="193" t="s">
        <v>410</v>
      </c>
      <c r="AH78" s="208">
        <v>0.73260073260073255</v>
      </c>
      <c r="AI78" s="251">
        <v>38494</v>
      </c>
      <c r="AJ78" s="211" t="s">
        <v>675</v>
      </c>
      <c r="AK78" s="64"/>
      <c r="AL78" s="64"/>
      <c r="AM78" s="64"/>
      <c r="AN78" s="64">
        <v>2</v>
      </c>
      <c r="AO78" s="64"/>
      <c r="AP78" s="64"/>
      <c r="AQ78" s="195"/>
      <c r="AR78" s="25"/>
      <c r="AS78" s="25"/>
      <c r="AT78" s="25"/>
      <c r="AU78" s="25"/>
      <c r="AV78" s="25"/>
      <c r="AW78" s="25"/>
      <c r="AX78" s="25"/>
      <c r="AY78" s="25"/>
    </row>
    <row r="79" spans="1:51" s="11" customFormat="1" ht="15" customHeight="1" x14ac:dyDescent="0.2">
      <c r="A79" s="89"/>
      <c r="B79" s="191">
        <v>2019</v>
      </c>
      <c r="C79" s="64"/>
      <c r="D79" s="193"/>
      <c r="E79" s="64"/>
      <c r="F79" s="64">
        <v>43</v>
      </c>
      <c r="G79" s="64"/>
      <c r="H79" s="207"/>
      <c r="I79" s="207"/>
      <c r="J79" s="207"/>
      <c r="K79" s="208"/>
      <c r="L79" s="41"/>
      <c r="M79" s="196" t="s">
        <v>592</v>
      </c>
      <c r="N79" s="64"/>
      <c r="O79" s="64"/>
      <c r="P79" s="64" t="s">
        <v>38</v>
      </c>
      <c r="Q79" s="64" t="s">
        <v>56</v>
      </c>
      <c r="R79" s="64" t="s">
        <v>31</v>
      </c>
      <c r="S79" s="64" t="s">
        <v>33</v>
      </c>
      <c r="T79" s="207"/>
      <c r="U79" s="208" t="s">
        <v>36</v>
      </c>
      <c r="V79" s="41"/>
      <c r="W79" s="224" t="s">
        <v>379</v>
      </c>
      <c r="X79" s="192"/>
      <c r="Y79" s="192" t="s">
        <v>427</v>
      </c>
      <c r="Z79" s="193"/>
      <c r="AA79" s="193"/>
      <c r="AB79" s="193"/>
      <c r="AC79" s="193"/>
      <c r="AD79" s="193"/>
      <c r="AE79" s="193"/>
      <c r="AF79" s="193"/>
      <c r="AG79" s="193" t="s">
        <v>409</v>
      </c>
      <c r="AH79" s="208">
        <v>0.71942446043165464</v>
      </c>
      <c r="AI79" s="239"/>
      <c r="AJ79" s="193"/>
      <c r="AK79" s="193"/>
      <c r="AL79" s="193"/>
      <c r="AM79" s="192"/>
      <c r="AN79" s="193"/>
      <c r="AO79" s="193"/>
      <c r="AP79" s="193"/>
      <c r="AQ79" s="195"/>
      <c r="AR79" s="25"/>
      <c r="AS79" s="25"/>
      <c r="AT79" s="25"/>
      <c r="AU79" s="25"/>
      <c r="AV79" s="25"/>
      <c r="AW79" s="25"/>
      <c r="AX79" s="25"/>
      <c r="AY79" s="25"/>
    </row>
    <row r="80" spans="1:51" s="11" customFormat="1" ht="15" customHeight="1" x14ac:dyDescent="0.2">
      <c r="A80" s="89"/>
      <c r="B80" s="191">
        <v>2020</v>
      </c>
      <c r="C80" s="64" t="s">
        <v>36</v>
      </c>
      <c r="D80" s="193" t="s">
        <v>42</v>
      </c>
      <c r="E80" s="64"/>
      <c r="F80" s="64">
        <v>44</v>
      </c>
      <c r="G80" s="64">
        <v>23</v>
      </c>
      <c r="H80" s="207">
        <v>0.7</v>
      </c>
      <c r="I80" s="207">
        <v>0.6333333333333333</v>
      </c>
      <c r="J80" s="207">
        <v>1.3333333333333333</v>
      </c>
      <c r="K80" s="208">
        <v>3.3666666666666667</v>
      </c>
      <c r="L80" s="41"/>
      <c r="M80" s="196" t="s">
        <v>593</v>
      </c>
      <c r="N80" s="64"/>
      <c r="O80" s="64"/>
      <c r="P80" s="64" t="s">
        <v>38</v>
      </c>
      <c r="Q80" s="64" t="s">
        <v>56</v>
      </c>
      <c r="R80" s="242" t="s">
        <v>56</v>
      </c>
      <c r="S80" s="64" t="s">
        <v>40</v>
      </c>
      <c r="T80" s="207"/>
      <c r="U80" s="208" t="s">
        <v>36</v>
      </c>
      <c r="V80" s="41"/>
      <c r="W80" s="224"/>
      <c r="X80" s="192"/>
      <c r="Y80" s="192"/>
      <c r="Z80" s="193"/>
      <c r="AA80" s="193"/>
      <c r="AB80" s="193"/>
      <c r="AC80" s="193"/>
      <c r="AD80" s="193"/>
      <c r="AE80" s="193"/>
      <c r="AF80" s="232"/>
      <c r="AG80" s="232"/>
      <c r="AH80" s="208"/>
      <c r="AI80" s="239"/>
      <c r="AJ80" s="193"/>
      <c r="AK80" s="193"/>
      <c r="AL80" s="193"/>
      <c r="AM80" s="192"/>
      <c r="AN80" s="193"/>
      <c r="AO80" s="193"/>
      <c r="AP80" s="193"/>
      <c r="AQ80" s="195"/>
      <c r="AR80" s="25"/>
      <c r="AS80" s="25"/>
      <c r="AT80" s="25"/>
      <c r="AU80" s="25"/>
      <c r="AV80" s="25"/>
      <c r="AW80" s="25"/>
      <c r="AX80" s="25"/>
      <c r="AY80" s="25"/>
    </row>
    <row r="81" spans="1:51" s="11" customFormat="1" ht="15" customHeight="1" x14ac:dyDescent="0.2">
      <c r="A81" s="89"/>
      <c r="B81" s="191">
        <v>2021</v>
      </c>
      <c r="C81" s="64" t="s">
        <v>36</v>
      </c>
      <c r="D81" s="193" t="s">
        <v>42</v>
      </c>
      <c r="E81" s="64"/>
      <c r="F81" s="64">
        <v>45</v>
      </c>
      <c r="G81" s="64">
        <v>14</v>
      </c>
      <c r="H81" s="207">
        <f>PRODUCT(18/14)</f>
        <v>1.2857142857142858</v>
      </c>
      <c r="I81" s="207">
        <f>PRODUCT(4/14)</f>
        <v>0.2857142857142857</v>
      </c>
      <c r="J81" s="207">
        <f>PRODUCT(22/14)</f>
        <v>1.5714285714285714</v>
      </c>
      <c r="K81" s="208">
        <f>PRODUCT(49/14)</f>
        <v>3.5</v>
      </c>
      <c r="L81" s="41"/>
      <c r="M81" s="196" t="s">
        <v>622</v>
      </c>
      <c r="N81" s="64"/>
      <c r="O81" s="64"/>
      <c r="P81" s="64" t="s">
        <v>38</v>
      </c>
      <c r="Q81" s="64" t="s">
        <v>56</v>
      </c>
      <c r="R81" s="64" t="s">
        <v>56</v>
      </c>
      <c r="S81" s="64" t="s">
        <v>40</v>
      </c>
      <c r="T81" s="207"/>
      <c r="U81" s="208" t="s">
        <v>37</v>
      </c>
      <c r="V81" s="41"/>
      <c r="W81" s="231" t="s">
        <v>466</v>
      </c>
      <c r="X81" s="192"/>
      <c r="Y81" s="192"/>
      <c r="Z81" s="193"/>
      <c r="AA81" s="193"/>
      <c r="AB81" s="193"/>
      <c r="AC81" s="193"/>
      <c r="AD81" s="193"/>
      <c r="AE81" s="193"/>
      <c r="AF81" s="232"/>
      <c r="AG81" s="232"/>
      <c r="AH81" s="208"/>
      <c r="AI81" s="262" t="s">
        <v>719</v>
      </c>
      <c r="AJ81" s="121"/>
      <c r="AK81" s="121"/>
      <c r="AL81" s="121"/>
      <c r="AM81" s="95"/>
      <c r="AN81" s="121"/>
      <c r="AO81" s="120"/>
      <c r="AP81" s="121"/>
      <c r="AQ81" s="206" t="s">
        <v>672</v>
      </c>
      <c r="AR81" s="25"/>
      <c r="AS81" s="25"/>
      <c r="AT81" s="25"/>
      <c r="AU81" s="25"/>
      <c r="AV81" s="25"/>
      <c r="AW81" s="25"/>
      <c r="AX81" s="25"/>
      <c r="AY81" s="25"/>
    </row>
    <row r="82" spans="1:51" s="11" customFormat="1" ht="15" customHeight="1" x14ac:dyDescent="0.2">
      <c r="A82" s="89"/>
      <c r="B82" s="191">
        <v>2022</v>
      </c>
      <c r="C82" s="64" t="s">
        <v>56</v>
      </c>
      <c r="D82" s="193" t="s">
        <v>676</v>
      </c>
      <c r="E82" s="64"/>
      <c r="F82" s="64">
        <v>46</v>
      </c>
      <c r="G82" s="64">
        <v>25</v>
      </c>
      <c r="H82" s="207">
        <f>PRODUCT(33/25)</f>
        <v>1.32</v>
      </c>
      <c r="I82" s="207">
        <f>PRODUCT(5/25)</f>
        <v>0.2</v>
      </c>
      <c r="J82" s="207">
        <f>PRODUCT(38/25)</f>
        <v>1.52</v>
      </c>
      <c r="K82" s="208">
        <f>PRODUCT(75/25)</f>
        <v>3</v>
      </c>
      <c r="L82" s="41"/>
      <c r="M82" s="196" t="s">
        <v>680</v>
      </c>
      <c r="N82" s="64"/>
      <c r="O82" s="64"/>
      <c r="P82" s="64" t="s">
        <v>38</v>
      </c>
      <c r="Q82" s="64" t="s">
        <v>56</v>
      </c>
      <c r="R82" s="64" t="s">
        <v>299</v>
      </c>
      <c r="S82" s="64" t="s">
        <v>40</v>
      </c>
      <c r="T82" s="207"/>
      <c r="U82" s="208" t="s">
        <v>37</v>
      </c>
      <c r="V82" s="41"/>
      <c r="W82" s="224" t="s">
        <v>379</v>
      </c>
      <c r="X82" s="192"/>
      <c r="Y82" s="192" t="s">
        <v>486</v>
      </c>
      <c r="Z82" s="193"/>
      <c r="AA82" s="193"/>
      <c r="AB82" s="193"/>
      <c r="AC82" s="193"/>
      <c r="AD82" s="193"/>
      <c r="AE82" s="193"/>
      <c r="AF82" s="193"/>
      <c r="AG82" s="193" t="s">
        <v>485</v>
      </c>
      <c r="AH82" s="208">
        <f>PRODUCT(500/285)</f>
        <v>1.7543859649122806</v>
      </c>
      <c r="AI82" s="263" t="s">
        <v>666</v>
      </c>
      <c r="AJ82" s="258"/>
      <c r="AK82" s="258"/>
      <c r="AL82" s="242" t="s">
        <v>667</v>
      </c>
      <c r="AM82" s="259"/>
      <c r="AN82" s="258"/>
      <c r="AO82" s="242" t="s">
        <v>665</v>
      </c>
      <c r="AP82" s="258"/>
      <c r="AQ82" s="265">
        <v>5000</v>
      </c>
      <c r="AR82" s="25"/>
      <c r="AS82" s="25"/>
      <c r="AT82" s="25"/>
      <c r="AU82" s="25"/>
      <c r="AV82" s="25"/>
      <c r="AW82" s="25"/>
      <c r="AX82" s="25"/>
      <c r="AY82" s="25"/>
    </row>
    <row r="83" spans="1:51" s="11" customFormat="1" ht="15" customHeight="1" x14ac:dyDescent="0.2">
      <c r="A83" s="89"/>
      <c r="B83" s="191"/>
      <c r="C83" s="64"/>
      <c r="D83" s="193"/>
      <c r="E83" s="64"/>
      <c r="F83" s="64"/>
      <c r="G83" s="64"/>
      <c r="H83" s="207"/>
      <c r="I83" s="207"/>
      <c r="J83" s="207"/>
      <c r="K83" s="208"/>
      <c r="L83" s="41"/>
      <c r="M83" s="196"/>
      <c r="N83" s="64"/>
      <c r="O83" s="64"/>
      <c r="P83" s="64"/>
      <c r="Q83" s="64"/>
      <c r="R83" s="64"/>
      <c r="S83" s="64"/>
      <c r="T83" s="207"/>
      <c r="U83" s="208"/>
      <c r="V83" s="41"/>
      <c r="W83" s="224" t="s">
        <v>381</v>
      </c>
      <c r="X83" s="192"/>
      <c r="Y83" s="192" t="s">
        <v>547</v>
      </c>
      <c r="Z83" s="193"/>
      <c r="AA83" s="193"/>
      <c r="AB83" s="193"/>
      <c r="AC83" s="193"/>
      <c r="AD83" s="193"/>
      <c r="AE83" s="193"/>
      <c r="AF83" s="193"/>
      <c r="AG83" s="193" t="s">
        <v>548</v>
      </c>
      <c r="AH83" s="208">
        <f>PRODUCT(700/376)</f>
        <v>1.8617021276595744</v>
      </c>
      <c r="AI83" s="264" t="s">
        <v>668</v>
      </c>
      <c r="AJ83" s="193"/>
      <c r="AK83" s="193"/>
      <c r="AL83" s="261" t="s">
        <v>714</v>
      </c>
      <c r="AM83" s="192"/>
      <c r="AN83" s="193"/>
      <c r="AO83" s="64">
        <v>1957.7077067669172</v>
      </c>
      <c r="AP83" s="193"/>
      <c r="AQ83" s="194">
        <v>26</v>
      </c>
      <c r="AR83" s="25"/>
      <c r="AS83" s="25"/>
      <c r="AT83" s="25"/>
      <c r="AU83" s="25"/>
      <c r="AV83" s="25"/>
      <c r="AW83" s="25"/>
      <c r="AX83" s="25"/>
      <c r="AY83" s="25"/>
    </row>
    <row r="84" spans="1:51" s="11" customFormat="1" ht="15" customHeight="1" x14ac:dyDescent="0.2">
      <c r="A84" s="89"/>
      <c r="B84" s="205" t="s">
        <v>577</v>
      </c>
      <c r="C84" s="120"/>
      <c r="D84" s="121"/>
      <c r="E84" s="120"/>
      <c r="F84" s="120"/>
      <c r="G84" s="120"/>
      <c r="H84" s="244"/>
      <c r="I84" s="244"/>
      <c r="J84" s="244"/>
      <c r="K84" s="237"/>
      <c r="L84" s="41"/>
      <c r="M84" s="205" t="s">
        <v>664</v>
      </c>
      <c r="N84" s="120"/>
      <c r="O84" s="121"/>
      <c r="P84" s="120"/>
      <c r="Q84" s="120"/>
      <c r="R84" s="120"/>
      <c r="S84" s="244"/>
      <c r="T84" s="244"/>
      <c r="U84" s="237"/>
      <c r="V84" s="41"/>
      <c r="W84" s="196">
        <v>1000</v>
      </c>
      <c r="X84" s="192"/>
      <c r="Y84" s="192" t="s">
        <v>549</v>
      </c>
      <c r="Z84" s="193"/>
      <c r="AA84" s="193"/>
      <c r="AB84" s="193"/>
      <c r="AC84" s="193"/>
      <c r="AD84" s="193"/>
      <c r="AE84" s="193"/>
      <c r="AF84" s="193"/>
      <c r="AG84" s="193" t="s">
        <v>550</v>
      </c>
      <c r="AH84" s="208">
        <f>PRODUCT(1000/550)</f>
        <v>1.8181818181818181</v>
      </c>
      <c r="AI84" s="264" t="s">
        <v>669</v>
      </c>
      <c r="AJ84" s="193"/>
      <c r="AK84" s="193"/>
      <c r="AL84" s="261" t="s">
        <v>689</v>
      </c>
      <c r="AM84" s="192"/>
      <c r="AN84" s="193"/>
      <c r="AO84" s="64">
        <v>1850.5791411042944</v>
      </c>
      <c r="AP84" s="193"/>
      <c r="AQ84" s="194">
        <v>13</v>
      </c>
      <c r="AR84" s="25"/>
      <c r="AS84" s="25"/>
      <c r="AT84" s="25"/>
      <c r="AU84" s="25"/>
      <c r="AV84" s="25"/>
      <c r="AW84" s="25"/>
      <c r="AX84" s="25"/>
      <c r="AY84" s="25"/>
    </row>
    <row r="85" spans="1:51" s="11" customFormat="1" ht="15" customHeight="1" x14ac:dyDescent="0.2">
      <c r="A85" s="89"/>
      <c r="B85" s="196">
        <v>5648</v>
      </c>
      <c r="C85" s="192" t="s">
        <v>581</v>
      </c>
      <c r="D85" s="193"/>
      <c r="E85" s="64"/>
      <c r="F85" s="64"/>
      <c r="G85" s="64"/>
      <c r="H85" s="207"/>
      <c r="I85" s="207"/>
      <c r="J85" s="207"/>
      <c r="K85" s="208"/>
      <c r="L85" s="41"/>
      <c r="M85" s="202" t="s">
        <v>276</v>
      </c>
      <c r="N85" s="64"/>
      <c r="O85" s="64"/>
      <c r="P85" s="211" t="s">
        <v>661</v>
      </c>
      <c r="Q85" s="64"/>
      <c r="R85" s="64"/>
      <c r="S85" s="64"/>
      <c r="T85" s="207"/>
      <c r="U85" s="208"/>
      <c r="V85" s="41"/>
      <c r="W85" s="196">
        <v>1200</v>
      </c>
      <c r="X85" s="192"/>
      <c r="Y85" s="192" t="s">
        <v>551</v>
      </c>
      <c r="Z85" s="193"/>
      <c r="AA85" s="193"/>
      <c r="AB85" s="193"/>
      <c r="AC85" s="193"/>
      <c r="AD85" s="193"/>
      <c r="AE85" s="193"/>
      <c r="AF85" s="193"/>
      <c r="AG85" s="193" t="s">
        <v>552</v>
      </c>
      <c r="AH85" s="208">
        <f>PRODUCT(1200/642)</f>
        <v>1.8691588785046729</v>
      </c>
      <c r="AI85" s="264" t="s">
        <v>670</v>
      </c>
      <c r="AJ85" s="193"/>
      <c r="AK85" s="193"/>
      <c r="AL85" s="261" t="s">
        <v>721</v>
      </c>
      <c r="AM85" s="192"/>
      <c r="AN85" s="193"/>
      <c r="AO85" s="64">
        <v>1767.7387173396673</v>
      </c>
      <c r="AP85" s="193"/>
      <c r="AQ85" s="194">
        <v>14</v>
      </c>
      <c r="AR85" s="25"/>
      <c r="AS85" s="25"/>
      <c r="AT85" s="25"/>
      <c r="AU85" s="25"/>
      <c r="AV85" s="25"/>
      <c r="AW85" s="25"/>
      <c r="AX85" s="25"/>
      <c r="AY85" s="25"/>
    </row>
    <row r="86" spans="1:51" s="11" customFormat="1" ht="15" customHeight="1" x14ac:dyDescent="0.2">
      <c r="A86" s="89"/>
      <c r="B86" s="191"/>
      <c r="C86" s="64"/>
      <c r="D86" s="193"/>
      <c r="E86" s="64"/>
      <c r="F86" s="64"/>
      <c r="G86" s="64"/>
      <c r="H86" s="207"/>
      <c r="I86" s="207"/>
      <c r="J86" s="207"/>
      <c r="K86" s="208"/>
      <c r="L86" s="41"/>
      <c r="M86" s="202" t="s">
        <v>316</v>
      </c>
      <c r="N86" s="64"/>
      <c r="O86" s="64"/>
      <c r="P86" s="211" t="s">
        <v>623</v>
      </c>
      <c r="Q86" s="64"/>
      <c r="R86" s="64"/>
      <c r="S86" s="64"/>
      <c r="T86" s="207"/>
      <c r="U86" s="208"/>
      <c r="V86" s="41"/>
      <c r="W86" s="196"/>
      <c r="X86" s="192"/>
      <c r="Y86" s="192"/>
      <c r="Z86" s="193"/>
      <c r="AA86" s="193"/>
      <c r="AB86" s="193"/>
      <c r="AC86" s="193"/>
      <c r="AD86" s="193"/>
      <c r="AE86" s="193"/>
      <c r="AF86" s="193"/>
      <c r="AG86" s="193"/>
      <c r="AH86" s="208"/>
      <c r="AI86" s="264" t="s">
        <v>671</v>
      </c>
      <c r="AJ86" s="193"/>
      <c r="AK86" s="193"/>
      <c r="AL86" s="261" t="s">
        <v>717</v>
      </c>
      <c r="AM86" s="192"/>
      <c r="AN86" s="193"/>
      <c r="AO86" s="64">
        <v>2046.2116182572613</v>
      </c>
      <c r="AP86" s="193"/>
      <c r="AQ86" s="194">
        <v>15</v>
      </c>
      <c r="AR86" s="25"/>
      <c r="AS86" s="25"/>
      <c r="AT86" s="25"/>
      <c r="AU86" s="25"/>
      <c r="AV86" s="25"/>
      <c r="AW86" s="25"/>
      <c r="AX86" s="25"/>
      <c r="AY86" s="25"/>
    </row>
    <row r="87" spans="1:51" s="11" customFormat="1" ht="15" customHeight="1" x14ac:dyDescent="0.2">
      <c r="A87" s="89"/>
      <c r="B87" s="205" t="s">
        <v>578</v>
      </c>
      <c r="C87" s="120"/>
      <c r="D87" s="121"/>
      <c r="E87" s="120"/>
      <c r="F87" s="120"/>
      <c r="G87" s="120"/>
      <c r="H87" s="244"/>
      <c r="I87" s="244"/>
      <c r="J87" s="244"/>
      <c r="K87" s="237"/>
      <c r="L87" s="41"/>
      <c r="M87" s="196" t="s">
        <v>283</v>
      </c>
      <c r="N87" s="64"/>
      <c r="O87" s="64"/>
      <c r="P87" s="211" t="s">
        <v>663</v>
      </c>
      <c r="Q87" s="64"/>
      <c r="R87" s="64"/>
      <c r="S87" s="64"/>
      <c r="T87" s="207"/>
      <c r="U87" s="208"/>
      <c r="V87" s="41"/>
      <c r="W87" s="196" t="s">
        <v>554</v>
      </c>
      <c r="X87" s="192"/>
      <c r="Y87" s="192"/>
      <c r="Z87" s="193"/>
      <c r="AA87" s="193"/>
      <c r="AB87" s="193"/>
      <c r="AC87" s="193"/>
      <c r="AD87" s="193"/>
      <c r="AE87" s="193"/>
      <c r="AF87" s="193"/>
      <c r="AG87" s="193"/>
      <c r="AH87" s="208"/>
      <c r="AI87" s="264" t="s">
        <v>733</v>
      </c>
      <c r="AJ87" s="193"/>
      <c r="AK87" s="193"/>
      <c r="AL87" s="261" t="s">
        <v>729</v>
      </c>
      <c r="AM87" s="192"/>
      <c r="AN87" s="193"/>
      <c r="AO87" s="64">
        <v>1661.735826296743</v>
      </c>
      <c r="AP87" s="193"/>
      <c r="AQ87" s="194">
        <v>21</v>
      </c>
      <c r="AR87" s="25"/>
      <c r="AS87" s="25"/>
      <c r="AT87" s="25"/>
      <c r="AU87" s="25"/>
      <c r="AV87" s="25"/>
      <c r="AW87" s="25"/>
      <c r="AX87" s="25"/>
      <c r="AY87" s="25"/>
    </row>
    <row r="88" spans="1:51" s="11" customFormat="1" ht="15" customHeight="1" x14ac:dyDescent="0.2">
      <c r="A88" s="89"/>
      <c r="B88" s="196">
        <v>5753</v>
      </c>
      <c r="C88" s="192" t="s">
        <v>579</v>
      </c>
      <c r="D88" s="193"/>
      <c r="E88" s="64"/>
      <c r="F88" s="64"/>
      <c r="G88" s="64"/>
      <c r="H88" s="207"/>
      <c r="I88" s="207"/>
      <c r="J88" s="207"/>
      <c r="K88" s="208"/>
      <c r="L88" s="41"/>
      <c r="M88" s="196"/>
      <c r="N88" s="64"/>
      <c r="O88" s="64"/>
      <c r="P88" s="64"/>
      <c r="Q88" s="64"/>
      <c r="R88" s="64"/>
      <c r="S88" s="64"/>
      <c r="T88" s="207"/>
      <c r="U88" s="208"/>
      <c r="V88" s="41"/>
      <c r="W88" s="224" t="s">
        <v>566</v>
      </c>
      <c r="X88" s="192"/>
      <c r="Y88" s="192" t="s">
        <v>568</v>
      </c>
      <c r="Z88" s="193"/>
      <c r="AA88" s="193"/>
      <c r="AB88" s="193"/>
      <c r="AC88" s="193"/>
      <c r="AD88" s="193"/>
      <c r="AE88" s="193"/>
      <c r="AF88" s="193"/>
      <c r="AG88" s="193" t="s">
        <v>565</v>
      </c>
      <c r="AH88" s="208">
        <v>4.03</v>
      </c>
      <c r="AI88" s="264" t="s">
        <v>734</v>
      </c>
      <c r="AJ88" s="193"/>
      <c r="AK88" s="193"/>
      <c r="AL88" s="261" t="s">
        <v>730</v>
      </c>
      <c r="AM88" s="192"/>
      <c r="AN88" s="193"/>
      <c r="AO88" s="64">
        <v>1864.7808599167822</v>
      </c>
      <c r="AP88" s="193"/>
      <c r="AQ88" s="194">
        <v>14</v>
      </c>
      <c r="AR88" s="25"/>
      <c r="AS88" s="25"/>
      <c r="AT88" s="25"/>
      <c r="AU88" s="25"/>
      <c r="AV88" s="25"/>
      <c r="AW88" s="25"/>
      <c r="AX88" s="25"/>
      <c r="AY88" s="25"/>
    </row>
    <row r="89" spans="1:51" s="11" customFormat="1" ht="15" customHeight="1" x14ac:dyDescent="0.2">
      <c r="A89" s="89"/>
      <c r="B89" s="196"/>
      <c r="C89" s="192"/>
      <c r="D89" s="193"/>
      <c r="E89" s="64"/>
      <c r="F89" s="64"/>
      <c r="G89" s="64"/>
      <c r="H89" s="207"/>
      <c r="I89" s="207"/>
      <c r="J89" s="207"/>
      <c r="K89" s="208"/>
      <c r="L89" s="41"/>
      <c r="M89" s="205" t="s">
        <v>662</v>
      </c>
      <c r="N89" s="120"/>
      <c r="O89" s="121"/>
      <c r="P89" s="120"/>
      <c r="Q89" s="120"/>
      <c r="R89" s="120"/>
      <c r="S89" s="244"/>
      <c r="T89" s="244"/>
      <c r="U89" s="237"/>
      <c r="V89" s="41"/>
      <c r="W89" s="196" t="s">
        <v>555</v>
      </c>
      <c r="X89" s="192"/>
      <c r="Y89" s="192" t="s">
        <v>567</v>
      </c>
      <c r="Z89" s="193"/>
      <c r="AA89" s="193"/>
      <c r="AB89" s="193"/>
      <c r="AC89" s="193"/>
      <c r="AD89" s="193"/>
      <c r="AE89" s="193"/>
      <c r="AF89" s="193"/>
      <c r="AG89" s="193" t="s">
        <v>569</v>
      </c>
      <c r="AH89" s="208">
        <v>4.5</v>
      </c>
      <c r="AI89" s="264" t="s">
        <v>690</v>
      </c>
      <c r="AJ89" s="193"/>
      <c r="AK89" s="193"/>
      <c r="AL89" s="261" t="s">
        <v>723</v>
      </c>
      <c r="AM89" s="192"/>
      <c r="AN89" s="193"/>
      <c r="AO89" s="64">
        <v>1584.2553956834533</v>
      </c>
      <c r="AP89" s="193"/>
      <c r="AQ89" s="194">
        <v>6</v>
      </c>
      <c r="AR89" s="25"/>
      <c r="AS89" s="25"/>
      <c r="AT89" s="25"/>
      <c r="AU89" s="25"/>
      <c r="AV89" s="25"/>
      <c r="AW89" s="25"/>
      <c r="AX89" s="25"/>
      <c r="AY89" s="25"/>
    </row>
    <row r="90" spans="1:51" s="11" customFormat="1" ht="15" customHeight="1" x14ac:dyDescent="0.2">
      <c r="A90" s="89"/>
      <c r="B90" s="205" t="s">
        <v>703</v>
      </c>
      <c r="C90" s="95"/>
      <c r="D90" s="120"/>
      <c r="E90" s="308" t="s">
        <v>2</v>
      </c>
      <c r="F90" s="120"/>
      <c r="G90" s="308" t="s">
        <v>601</v>
      </c>
      <c r="H90" s="120"/>
      <c r="I90" s="308" t="s">
        <v>704</v>
      </c>
      <c r="J90" s="120"/>
      <c r="K90" s="318" t="s">
        <v>720</v>
      </c>
      <c r="L90" s="41"/>
      <c r="M90" s="196">
        <v>5753</v>
      </c>
      <c r="N90" s="192" t="s">
        <v>579</v>
      </c>
      <c r="O90" s="64"/>
      <c r="P90" s="64"/>
      <c r="Q90" s="64"/>
      <c r="R90" s="64"/>
      <c r="S90" s="64"/>
      <c r="T90" s="207"/>
      <c r="U90" s="208"/>
      <c r="V90" s="41"/>
      <c r="W90" s="196" t="s">
        <v>556</v>
      </c>
      <c r="X90" s="192"/>
      <c r="Y90" s="192" t="s">
        <v>570</v>
      </c>
      <c r="Z90" s="193"/>
      <c r="AA90" s="193"/>
      <c r="AB90" s="193"/>
      <c r="AC90" s="193"/>
      <c r="AD90" s="193"/>
      <c r="AE90" s="193"/>
      <c r="AF90" s="193"/>
      <c r="AG90" s="193" t="s">
        <v>571</v>
      </c>
      <c r="AH90" s="208">
        <v>4.45</v>
      </c>
      <c r="AI90" s="264" t="s">
        <v>735</v>
      </c>
      <c r="AJ90" s="193"/>
      <c r="AK90" s="193"/>
      <c r="AL90" s="261" t="s">
        <v>728</v>
      </c>
      <c r="AM90" s="192"/>
      <c r="AN90" s="193"/>
      <c r="AO90" s="64">
        <v>1975.5652173913043</v>
      </c>
      <c r="AP90" s="193"/>
      <c r="AQ90" s="194">
        <v>25</v>
      </c>
      <c r="AR90" s="25"/>
      <c r="AS90" s="25"/>
      <c r="AT90" s="25"/>
      <c r="AU90" s="25"/>
      <c r="AV90" s="25"/>
      <c r="AW90" s="25"/>
      <c r="AX90" s="25"/>
      <c r="AY90" s="25"/>
    </row>
    <row r="91" spans="1:51" s="11" customFormat="1" ht="15" customHeight="1" x14ac:dyDescent="0.2">
      <c r="A91" s="89"/>
      <c r="B91" s="196" t="s">
        <v>705</v>
      </c>
      <c r="C91" s="64"/>
      <c r="D91" s="64"/>
      <c r="E91" s="219">
        <v>780</v>
      </c>
      <c r="F91" s="64"/>
      <c r="G91" s="309" t="s">
        <v>710</v>
      </c>
      <c r="H91" s="207"/>
      <c r="I91" s="310">
        <f>PRODUCT(G91/E91)</f>
        <v>1693.4538461538461</v>
      </c>
      <c r="J91" s="207"/>
      <c r="K91" s="319">
        <v>5</v>
      </c>
      <c r="L91" s="41"/>
      <c r="M91" s="196">
        <v>5648</v>
      </c>
      <c r="N91" s="192" t="s">
        <v>581</v>
      </c>
      <c r="O91" s="64"/>
      <c r="P91" s="64"/>
      <c r="Q91" s="64"/>
      <c r="R91" s="64"/>
      <c r="S91" s="64"/>
      <c r="T91" s="207"/>
      <c r="U91" s="208"/>
      <c r="V91" s="41"/>
      <c r="W91" s="196"/>
      <c r="X91" s="192"/>
      <c r="Y91" s="192"/>
      <c r="Z91" s="193"/>
      <c r="AA91" s="193"/>
      <c r="AB91" s="193"/>
      <c r="AC91" s="193"/>
      <c r="AD91" s="193"/>
      <c r="AE91" s="193"/>
      <c r="AF91" s="193"/>
      <c r="AG91" s="193"/>
      <c r="AH91" s="208"/>
      <c r="AI91" s="264" t="s">
        <v>736</v>
      </c>
      <c r="AJ91" s="193"/>
      <c r="AK91" s="193"/>
      <c r="AL91" s="261" t="s">
        <v>722</v>
      </c>
      <c r="AM91" s="192"/>
      <c r="AN91" s="193"/>
      <c r="AO91" s="64">
        <v>1729.2245706737119</v>
      </c>
      <c r="AP91" s="193"/>
      <c r="AQ91" s="194">
        <v>13</v>
      </c>
      <c r="AR91" s="25"/>
      <c r="AS91" s="25"/>
      <c r="AT91" s="25"/>
      <c r="AU91" s="25"/>
      <c r="AV91" s="25"/>
      <c r="AW91" s="25"/>
      <c r="AX91" s="25"/>
      <c r="AY91" s="25"/>
    </row>
    <row r="92" spans="1:51" s="11" customFormat="1" ht="15" customHeight="1" x14ac:dyDescent="0.2">
      <c r="A92" s="89"/>
      <c r="B92" s="196" t="s">
        <v>715</v>
      </c>
      <c r="C92" s="64"/>
      <c r="D92" s="64"/>
      <c r="E92" s="219">
        <v>254</v>
      </c>
      <c r="F92" s="64"/>
      <c r="G92" s="309" t="s">
        <v>711</v>
      </c>
      <c r="H92" s="207"/>
      <c r="I92" s="310">
        <f t="shared" ref="I92:I96" si="5">PRODUCT(G92/E92)</f>
        <v>2513.8110236220473</v>
      </c>
      <c r="J92" s="207"/>
      <c r="K92" s="319">
        <v>8</v>
      </c>
      <c r="L92" s="41"/>
      <c r="M92" s="196">
        <v>5615</v>
      </c>
      <c r="N92" s="192" t="s">
        <v>589</v>
      </c>
      <c r="O92" s="64"/>
      <c r="P92" s="64"/>
      <c r="Q92" s="64"/>
      <c r="R92" s="64"/>
      <c r="S92" s="64"/>
      <c r="T92" s="207"/>
      <c r="U92" s="208"/>
      <c r="V92" s="41"/>
      <c r="W92" s="196"/>
      <c r="X92" s="192"/>
      <c r="Y92" s="192"/>
      <c r="Z92" s="193"/>
      <c r="AA92" s="193"/>
      <c r="AB92" s="193"/>
      <c r="AC92" s="193"/>
      <c r="AD92" s="193"/>
      <c r="AE92" s="193"/>
      <c r="AF92" s="193"/>
      <c r="AG92" s="193"/>
      <c r="AH92" s="208"/>
      <c r="AI92" s="264" t="s">
        <v>691</v>
      </c>
      <c r="AJ92" s="193"/>
      <c r="AK92" s="193"/>
      <c r="AL92" s="261" t="s">
        <v>766</v>
      </c>
      <c r="AM92" s="192"/>
      <c r="AN92" s="193"/>
      <c r="AO92" s="64">
        <v>2319.7793594306049</v>
      </c>
      <c r="AP92" s="193"/>
      <c r="AQ92" s="194">
        <v>31</v>
      </c>
      <c r="AR92" s="25"/>
      <c r="AS92" s="25"/>
    </row>
    <row r="93" spans="1:51" s="11" customFormat="1" ht="15" customHeight="1" x14ac:dyDescent="0.2">
      <c r="A93" s="89"/>
      <c r="B93" s="196" t="s">
        <v>716</v>
      </c>
      <c r="C93" s="64"/>
      <c r="D93" s="64"/>
      <c r="E93" s="219">
        <v>6</v>
      </c>
      <c r="F93" s="64"/>
      <c r="G93" s="309" t="s">
        <v>712</v>
      </c>
      <c r="H93" s="207"/>
      <c r="I93" s="310">
        <f t="shared" si="5"/>
        <v>913.33333333333337</v>
      </c>
      <c r="J93" s="207"/>
      <c r="K93" s="319">
        <v>0</v>
      </c>
      <c r="L93" s="41"/>
      <c r="M93" s="196">
        <v>5614</v>
      </c>
      <c r="N93" s="193" t="s">
        <v>580</v>
      </c>
      <c r="O93" s="64"/>
      <c r="P93" s="64"/>
      <c r="Q93" s="64"/>
      <c r="R93" s="64"/>
      <c r="S93" s="64"/>
      <c r="T93" s="207"/>
      <c r="U93" s="208"/>
      <c r="V93" s="41"/>
      <c r="W93" s="196"/>
      <c r="X93" s="192"/>
      <c r="Y93" s="192"/>
      <c r="Z93" s="193"/>
      <c r="AA93" s="193"/>
      <c r="AB93" s="193"/>
      <c r="AC93" s="193"/>
      <c r="AD93" s="193"/>
      <c r="AE93" s="193"/>
      <c r="AF93" s="193"/>
      <c r="AG93" s="193"/>
      <c r="AH93" s="208"/>
      <c r="AI93" s="264" t="s">
        <v>737</v>
      </c>
      <c r="AJ93" s="193"/>
      <c r="AK93" s="193"/>
      <c r="AL93" s="261" t="s">
        <v>726</v>
      </c>
      <c r="AM93" s="192"/>
      <c r="AN93" s="193"/>
      <c r="AO93" s="64">
        <v>1690.3157894736842</v>
      </c>
      <c r="AP93" s="193"/>
      <c r="AQ93" s="194">
        <v>15</v>
      </c>
      <c r="AR93" s="25"/>
      <c r="AS93" s="25"/>
    </row>
    <row r="94" spans="1:51" s="11" customFormat="1" ht="15" customHeight="1" x14ac:dyDescent="0.2">
      <c r="A94" s="89"/>
      <c r="B94" s="196" t="s">
        <v>706</v>
      </c>
      <c r="C94" s="64"/>
      <c r="D94" s="64"/>
      <c r="E94" s="219">
        <v>23</v>
      </c>
      <c r="F94" s="64"/>
      <c r="G94" s="309" t="s">
        <v>713</v>
      </c>
      <c r="H94" s="207"/>
      <c r="I94" s="310">
        <f t="shared" si="5"/>
        <v>5059.826086956522</v>
      </c>
      <c r="J94" s="207"/>
      <c r="K94" s="319">
        <v>13</v>
      </c>
      <c r="L94" s="41"/>
      <c r="M94" s="245">
        <v>5480</v>
      </c>
      <c r="N94" s="193" t="s">
        <v>590</v>
      </c>
      <c r="O94" s="64"/>
      <c r="P94" s="64"/>
      <c r="Q94" s="64"/>
      <c r="R94" s="64"/>
      <c r="S94" s="64"/>
      <c r="T94" s="207"/>
      <c r="U94" s="208"/>
      <c r="V94" s="41"/>
      <c r="W94" s="196"/>
      <c r="X94" s="192"/>
      <c r="Y94" s="192"/>
      <c r="Z94" s="193"/>
      <c r="AA94" s="193"/>
      <c r="AB94" s="193"/>
      <c r="AC94" s="193"/>
      <c r="AD94" s="193"/>
      <c r="AE94" s="193"/>
      <c r="AF94" s="193"/>
      <c r="AG94" s="193"/>
      <c r="AH94" s="208"/>
      <c r="AI94" s="264" t="s">
        <v>738</v>
      </c>
      <c r="AJ94" s="193"/>
      <c r="AK94" s="193"/>
      <c r="AL94" s="261" t="s">
        <v>767</v>
      </c>
      <c r="AM94" s="192"/>
      <c r="AN94" s="193"/>
      <c r="AO94" s="64">
        <v>2218.6632124352332</v>
      </c>
      <c r="AP94" s="193"/>
      <c r="AQ94" s="194">
        <v>28</v>
      </c>
      <c r="AR94" s="25"/>
      <c r="AS94" s="25"/>
    </row>
    <row r="95" spans="1:51" s="11" customFormat="1" ht="15" customHeight="1" x14ac:dyDescent="0.2">
      <c r="A95" s="89"/>
      <c r="B95" s="196" t="s">
        <v>707</v>
      </c>
      <c r="C95" s="64"/>
      <c r="D95" s="211"/>
      <c r="E95" s="219">
        <v>1</v>
      </c>
      <c r="F95" s="64"/>
      <c r="G95" s="309" t="s">
        <v>708</v>
      </c>
      <c r="H95" s="207"/>
      <c r="I95" s="310">
        <f t="shared" si="5"/>
        <v>1743</v>
      </c>
      <c r="J95" s="207"/>
      <c r="K95" s="319">
        <v>0</v>
      </c>
      <c r="L95" s="41"/>
      <c r="M95" s="196">
        <v>5320</v>
      </c>
      <c r="N95" s="193" t="s">
        <v>582</v>
      </c>
      <c r="O95" s="64"/>
      <c r="P95" s="64"/>
      <c r="Q95" s="64"/>
      <c r="R95" s="64"/>
      <c r="S95" s="64"/>
      <c r="T95" s="207"/>
      <c r="U95" s="208"/>
      <c r="V95" s="41"/>
      <c r="W95" s="196"/>
      <c r="X95" s="192"/>
      <c r="Y95" s="192"/>
      <c r="Z95" s="193"/>
      <c r="AA95" s="193"/>
      <c r="AB95" s="193"/>
      <c r="AC95" s="193"/>
      <c r="AD95" s="193"/>
      <c r="AE95" s="193"/>
      <c r="AF95" s="193"/>
      <c r="AG95" s="193"/>
      <c r="AH95" s="208"/>
      <c r="AI95" s="264" t="s">
        <v>692</v>
      </c>
      <c r="AJ95" s="193"/>
      <c r="AK95" s="193"/>
      <c r="AL95" s="261" t="s">
        <v>731</v>
      </c>
      <c r="AM95" s="192"/>
      <c r="AN95" s="193"/>
      <c r="AO95" s="64">
        <v>2465.150289017341</v>
      </c>
      <c r="AP95" s="193"/>
      <c r="AQ95" s="194">
        <v>34</v>
      </c>
      <c r="AR95" s="25"/>
      <c r="AS95" s="25"/>
    </row>
    <row r="96" spans="1:51" s="11" customFormat="1" ht="15" customHeight="1" x14ac:dyDescent="0.2">
      <c r="A96" s="89"/>
      <c r="B96" s="196" t="s">
        <v>709</v>
      </c>
      <c r="C96" s="64"/>
      <c r="D96" s="211"/>
      <c r="E96" s="219">
        <f>SUM(E91:E95)</f>
        <v>1064</v>
      </c>
      <c r="F96" s="64"/>
      <c r="G96" s="309" t="s">
        <v>714</v>
      </c>
      <c r="H96" s="207"/>
      <c r="I96" s="310">
        <f t="shared" si="5"/>
        <v>1957.7077067669172</v>
      </c>
      <c r="J96" s="207"/>
      <c r="K96" s="319">
        <f>SUM(K91:K95)</f>
        <v>26</v>
      </c>
      <c r="L96" s="41"/>
      <c r="M96" s="196">
        <v>5216</v>
      </c>
      <c r="N96" s="193" t="s">
        <v>583</v>
      </c>
      <c r="O96" s="64"/>
      <c r="P96" s="64"/>
      <c r="Q96" s="64"/>
      <c r="R96" s="64"/>
      <c r="S96" s="64"/>
      <c r="T96" s="207"/>
      <c r="U96" s="208"/>
      <c r="V96" s="41"/>
      <c r="W96" s="196"/>
      <c r="X96" s="192"/>
      <c r="Y96" s="192"/>
      <c r="Z96" s="193"/>
      <c r="AA96" s="193"/>
      <c r="AB96" s="193"/>
      <c r="AC96" s="193"/>
      <c r="AD96" s="193"/>
      <c r="AE96" s="193"/>
      <c r="AF96" s="193"/>
      <c r="AG96" s="193"/>
      <c r="AH96" s="208"/>
      <c r="AI96" s="264" t="s">
        <v>739</v>
      </c>
      <c r="AJ96" s="193"/>
      <c r="AK96" s="193"/>
      <c r="AL96" s="261" t="s">
        <v>768</v>
      </c>
      <c r="AM96" s="192"/>
      <c r="AN96" s="193"/>
      <c r="AO96" s="64">
        <v>1826.2962427745665</v>
      </c>
      <c r="AP96" s="193"/>
      <c r="AQ96" s="194">
        <v>7</v>
      </c>
      <c r="AR96" s="25"/>
      <c r="AS96" s="25"/>
    </row>
    <row r="97" spans="1:50" s="11" customFormat="1" ht="15" customHeight="1" x14ac:dyDescent="0.2">
      <c r="A97" s="89"/>
      <c r="B97" s="191"/>
      <c r="C97" s="64"/>
      <c r="D97" s="211"/>
      <c r="E97" s="64"/>
      <c r="F97" s="64"/>
      <c r="G97" s="64"/>
      <c r="H97" s="207"/>
      <c r="I97" s="207"/>
      <c r="J97" s="207"/>
      <c r="K97" s="208"/>
      <c r="L97" s="41"/>
      <c r="M97" s="245">
        <v>5118</v>
      </c>
      <c r="N97" s="193" t="s">
        <v>591</v>
      </c>
      <c r="O97" s="64"/>
      <c r="P97" s="64"/>
      <c r="Q97" s="64"/>
      <c r="R97" s="64"/>
      <c r="S97" s="64"/>
      <c r="T97" s="207"/>
      <c r="U97" s="208"/>
      <c r="V97" s="41"/>
      <c r="W97" s="196"/>
      <c r="X97" s="192"/>
      <c r="Y97" s="192"/>
      <c r="Z97" s="193"/>
      <c r="AA97" s="193"/>
      <c r="AB97" s="193"/>
      <c r="AC97" s="193"/>
      <c r="AD97" s="193"/>
      <c r="AE97" s="193"/>
      <c r="AF97" s="193"/>
      <c r="AG97" s="193"/>
      <c r="AH97" s="208"/>
      <c r="AI97" s="264" t="s">
        <v>740</v>
      </c>
      <c r="AJ97" s="193"/>
      <c r="AK97" s="193"/>
      <c r="AL97" s="261" t="s">
        <v>769</v>
      </c>
      <c r="AM97" s="192"/>
      <c r="AN97" s="193"/>
      <c r="AO97" s="64">
        <v>1962.2555910543131</v>
      </c>
      <c r="AP97" s="193"/>
      <c r="AQ97" s="194">
        <v>9</v>
      </c>
      <c r="AR97" s="25"/>
      <c r="AS97" s="25"/>
    </row>
    <row r="98" spans="1:50" s="11" customFormat="1" ht="15" customHeight="1" x14ac:dyDescent="0.2">
      <c r="A98" s="89"/>
      <c r="B98" s="196"/>
      <c r="C98" s="192"/>
      <c r="D98" s="193"/>
      <c r="E98" s="64"/>
      <c r="F98" s="64"/>
      <c r="G98" s="64"/>
      <c r="H98" s="207"/>
      <c r="I98" s="207"/>
      <c r="J98" s="207"/>
      <c r="K98" s="208"/>
      <c r="L98" s="41"/>
      <c r="M98" s="196">
        <v>5117</v>
      </c>
      <c r="N98" s="193" t="s">
        <v>584</v>
      </c>
      <c r="O98" s="64"/>
      <c r="P98" s="64"/>
      <c r="Q98" s="64"/>
      <c r="R98" s="64"/>
      <c r="S98" s="64"/>
      <c r="T98" s="207"/>
      <c r="U98" s="208"/>
      <c r="V98" s="41"/>
      <c r="W98" s="196"/>
      <c r="X98" s="192"/>
      <c r="Y98" s="192"/>
      <c r="Z98" s="193"/>
      <c r="AA98" s="193"/>
      <c r="AB98" s="193"/>
      <c r="AC98" s="193"/>
      <c r="AD98" s="193"/>
      <c r="AE98" s="193"/>
      <c r="AF98" s="193"/>
      <c r="AG98" s="193"/>
      <c r="AH98" s="208"/>
      <c r="AI98" s="264" t="s">
        <v>741</v>
      </c>
      <c r="AJ98" s="193"/>
      <c r="AK98" s="193"/>
      <c r="AL98" s="261" t="s">
        <v>770</v>
      </c>
      <c r="AM98" s="192"/>
      <c r="AN98" s="193"/>
      <c r="AO98" s="64">
        <v>1775.3801775147929</v>
      </c>
      <c r="AP98" s="193"/>
      <c r="AQ98" s="194">
        <v>17</v>
      </c>
      <c r="AR98" s="25"/>
      <c r="AS98" s="25"/>
    </row>
    <row r="99" spans="1:50" s="11" customFormat="1" ht="15" customHeight="1" x14ac:dyDescent="0.2">
      <c r="A99" s="89"/>
      <c r="B99" s="196"/>
      <c r="C99" s="192"/>
      <c r="D99" s="193"/>
      <c r="E99" s="64"/>
      <c r="F99" s="64"/>
      <c r="G99" s="64"/>
      <c r="H99" s="207"/>
      <c r="I99" s="207"/>
      <c r="J99" s="207"/>
      <c r="K99" s="208"/>
      <c r="L99" s="41"/>
      <c r="M99" s="245">
        <v>5108</v>
      </c>
      <c r="N99" s="193" t="s">
        <v>585</v>
      </c>
      <c r="O99" s="64"/>
      <c r="P99" s="64"/>
      <c r="Q99" s="64"/>
      <c r="R99" s="64"/>
      <c r="S99" s="64"/>
      <c r="T99" s="207"/>
      <c r="U99" s="208"/>
      <c r="V99" s="41"/>
      <c r="W99" s="196"/>
      <c r="X99" s="192"/>
      <c r="Y99" s="192"/>
      <c r="Z99" s="193"/>
      <c r="AA99" s="193"/>
      <c r="AB99" s="193"/>
      <c r="AC99" s="193"/>
      <c r="AD99" s="193"/>
      <c r="AE99" s="193"/>
      <c r="AF99" s="193"/>
      <c r="AG99" s="193"/>
      <c r="AH99" s="208"/>
      <c r="AI99" s="264" t="s">
        <v>742</v>
      </c>
      <c r="AJ99" s="193"/>
      <c r="AK99" s="193"/>
      <c r="AL99" s="261" t="s">
        <v>771</v>
      </c>
      <c r="AM99" s="192"/>
      <c r="AN99" s="193"/>
      <c r="AO99" s="64">
        <v>2554.8077753779698</v>
      </c>
      <c r="AP99" s="193"/>
      <c r="AQ99" s="194">
        <v>33</v>
      </c>
      <c r="AR99" s="25"/>
      <c r="AS99" s="25"/>
      <c r="AT99" s="25"/>
      <c r="AU99" s="25"/>
      <c r="AV99" s="25"/>
      <c r="AW99" s="25"/>
      <c r="AX99" s="25"/>
    </row>
    <row r="100" spans="1:50" s="11" customFormat="1" ht="15" customHeight="1" x14ac:dyDescent="0.2">
      <c r="A100" s="89"/>
      <c r="B100" s="196"/>
      <c r="C100" s="192"/>
      <c r="D100" s="193"/>
      <c r="E100" s="64"/>
      <c r="F100" s="64"/>
      <c r="G100" s="64"/>
      <c r="H100" s="207"/>
      <c r="I100" s="207"/>
      <c r="J100" s="207"/>
      <c r="K100" s="208"/>
      <c r="L100" s="41"/>
      <c r="M100" s="196">
        <v>5076</v>
      </c>
      <c r="N100" s="193" t="s">
        <v>588</v>
      </c>
      <c r="O100" s="64"/>
      <c r="P100" s="64"/>
      <c r="Q100" s="64"/>
      <c r="R100" s="64"/>
      <c r="S100" s="64"/>
      <c r="T100" s="207"/>
      <c r="U100" s="208"/>
      <c r="V100" s="41"/>
      <c r="W100" s="196"/>
      <c r="X100" s="192"/>
      <c r="Y100" s="192"/>
      <c r="Z100" s="193"/>
      <c r="AA100" s="193"/>
      <c r="AB100" s="193"/>
      <c r="AC100" s="193"/>
      <c r="AD100" s="193"/>
      <c r="AE100" s="193"/>
      <c r="AF100" s="193"/>
      <c r="AG100" s="193"/>
      <c r="AH100" s="208"/>
      <c r="AI100" s="264" t="s">
        <v>743</v>
      </c>
      <c r="AJ100" s="193"/>
      <c r="AK100" s="193"/>
      <c r="AL100" s="261" t="s">
        <v>772</v>
      </c>
      <c r="AM100" s="192"/>
      <c r="AN100" s="193"/>
      <c r="AO100" s="64">
        <v>1699.374269005848</v>
      </c>
      <c r="AP100" s="193"/>
      <c r="AQ100" s="194">
        <v>12</v>
      </c>
      <c r="AR100" s="25"/>
      <c r="AS100" s="25"/>
      <c r="AT100" s="25"/>
      <c r="AU100" s="25"/>
      <c r="AV100" s="25"/>
      <c r="AW100" s="25"/>
      <c r="AX100" s="25"/>
    </row>
    <row r="101" spans="1:50" s="11" customFormat="1" ht="15" customHeight="1" x14ac:dyDescent="0.2">
      <c r="A101" s="89"/>
      <c r="B101" s="196"/>
      <c r="C101" s="192"/>
      <c r="D101" s="193"/>
      <c r="E101" s="64"/>
      <c r="F101" s="64"/>
      <c r="G101" s="64"/>
      <c r="H101" s="207"/>
      <c r="I101" s="207"/>
      <c r="J101" s="207"/>
      <c r="K101" s="208"/>
      <c r="L101" s="41"/>
      <c r="M101" s="196">
        <v>5016</v>
      </c>
      <c r="N101" s="193" t="s">
        <v>587</v>
      </c>
      <c r="O101" s="64"/>
      <c r="P101" s="64"/>
      <c r="Q101" s="64"/>
      <c r="R101" s="64"/>
      <c r="S101" s="64"/>
      <c r="T101" s="207"/>
      <c r="U101" s="208"/>
      <c r="V101" s="41"/>
      <c r="W101" s="196"/>
      <c r="X101" s="192"/>
      <c r="Y101" s="192"/>
      <c r="Z101" s="193"/>
      <c r="AA101" s="193"/>
      <c r="AB101" s="193"/>
      <c r="AC101" s="193"/>
      <c r="AD101" s="193"/>
      <c r="AE101" s="193"/>
      <c r="AF101" s="193"/>
      <c r="AG101" s="193"/>
      <c r="AH101" s="208"/>
      <c r="AI101" s="264" t="s">
        <v>744</v>
      </c>
      <c r="AJ101" s="193"/>
      <c r="AK101" s="193"/>
      <c r="AL101" s="261" t="s">
        <v>773</v>
      </c>
      <c r="AM101" s="192"/>
      <c r="AN101" s="193"/>
      <c r="AO101" s="64">
        <v>2207.5134615384613</v>
      </c>
      <c r="AP101" s="193"/>
      <c r="AQ101" s="194">
        <v>18</v>
      </c>
      <c r="AR101" s="25"/>
      <c r="AS101" s="25"/>
      <c r="AT101" s="25"/>
      <c r="AU101" s="25"/>
      <c r="AV101" s="25"/>
      <c r="AW101" s="25"/>
      <c r="AX101" s="25"/>
    </row>
    <row r="102" spans="1:50" s="11" customFormat="1" ht="15" customHeight="1" x14ac:dyDescent="0.2">
      <c r="A102" s="89"/>
      <c r="B102" s="196"/>
      <c r="C102" s="192"/>
      <c r="D102" s="193"/>
      <c r="E102" s="64"/>
      <c r="F102" s="64"/>
      <c r="G102" s="64"/>
      <c r="H102" s="207"/>
      <c r="I102" s="207"/>
      <c r="J102" s="207"/>
      <c r="K102" s="208"/>
      <c r="L102" s="41"/>
      <c r="M102" s="196">
        <v>5010</v>
      </c>
      <c r="N102" s="193" t="s">
        <v>586</v>
      </c>
      <c r="O102" s="64"/>
      <c r="P102" s="64"/>
      <c r="Q102" s="64"/>
      <c r="R102" s="64"/>
      <c r="S102" s="64"/>
      <c r="T102" s="207"/>
      <c r="U102" s="208"/>
      <c r="V102" s="41"/>
      <c r="W102" s="196"/>
      <c r="X102" s="192"/>
      <c r="Y102" s="192"/>
      <c r="Z102" s="193"/>
      <c r="AA102" s="193"/>
      <c r="AB102" s="193"/>
      <c r="AC102" s="193"/>
      <c r="AD102" s="193"/>
      <c r="AE102" s="193"/>
      <c r="AF102" s="193"/>
      <c r="AG102" s="193"/>
      <c r="AH102" s="208"/>
      <c r="AI102" s="264" t="s">
        <v>745</v>
      </c>
      <c r="AJ102" s="193"/>
      <c r="AK102" s="193"/>
      <c r="AL102" s="261" t="s">
        <v>732</v>
      </c>
      <c r="AM102" s="192"/>
      <c r="AN102" s="193"/>
      <c r="AO102" s="64">
        <v>1556.2547945205479</v>
      </c>
      <c r="AP102" s="193"/>
      <c r="AQ102" s="194">
        <v>13</v>
      </c>
      <c r="AR102" s="25"/>
      <c r="AS102" s="25"/>
      <c r="AT102" s="25"/>
      <c r="AU102" s="25"/>
      <c r="AV102" s="25"/>
      <c r="AW102" s="25"/>
      <c r="AX102" s="25"/>
    </row>
    <row r="103" spans="1:50" ht="15" customHeight="1" x14ac:dyDescent="0.2">
      <c r="A103" s="2"/>
      <c r="B103" s="204"/>
      <c r="C103" s="199"/>
      <c r="D103" s="199"/>
      <c r="E103" s="199"/>
      <c r="F103" s="199"/>
      <c r="G103" s="199"/>
      <c r="H103" s="228"/>
      <c r="I103" s="228"/>
      <c r="J103" s="228"/>
      <c r="K103" s="229"/>
      <c r="L103" s="41"/>
      <c r="M103" s="204"/>
      <c r="N103" s="199"/>
      <c r="O103" s="199"/>
      <c r="P103" s="199"/>
      <c r="Q103" s="199"/>
      <c r="R103" s="199"/>
      <c r="S103" s="199"/>
      <c r="T103" s="199"/>
      <c r="U103" s="229"/>
      <c r="V103" s="41"/>
      <c r="W103" s="204"/>
      <c r="X103" s="199"/>
      <c r="Y103" s="199"/>
      <c r="Z103" s="199"/>
      <c r="AA103" s="199"/>
      <c r="AB103" s="199"/>
      <c r="AC103" s="199"/>
      <c r="AD103" s="199"/>
      <c r="AE103" s="199"/>
      <c r="AF103" s="228"/>
      <c r="AG103" s="228"/>
      <c r="AH103" s="236"/>
      <c r="AI103" s="264" t="s">
        <v>746</v>
      </c>
      <c r="AJ103" s="193"/>
      <c r="AK103" s="193"/>
      <c r="AL103" s="261" t="s">
        <v>774</v>
      </c>
      <c r="AM103" s="192"/>
      <c r="AN103" s="193"/>
      <c r="AO103" s="64">
        <v>2189.3703703703704</v>
      </c>
      <c r="AP103" s="193"/>
      <c r="AQ103" s="194">
        <v>23</v>
      </c>
      <c r="AR103" s="25"/>
      <c r="AS103" s="25"/>
      <c r="AT103" s="25"/>
      <c r="AU103" s="25"/>
      <c r="AV103" s="25"/>
      <c r="AW103" s="25"/>
      <c r="AX103" s="25"/>
    </row>
    <row r="104" spans="1:50" ht="15" customHeight="1" x14ac:dyDescent="0.2">
      <c r="A104" s="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233"/>
      <c r="AG104" s="234"/>
      <c r="AH104" s="260"/>
      <c r="AI104" s="264" t="s">
        <v>747</v>
      </c>
      <c r="AJ104" s="193"/>
      <c r="AK104" s="193"/>
      <c r="AL104" s="261" t="s">
        <v>775</v>
      </c>
      <c r="AM104" s="192"/>
      <c r="AN104" s="193"/>
      <c r="AO104" s="64">
        <v>1986.7482142857143</v>
      </c>
      <c r="AP104" s="193"/>
      <c r="AQ104" s="194">
        <v>26</v>
      </c>
      <c r="AR104" s="25"/>
      <c r="AS104" s="25"/>
      <c r="AT104" s="25"/>
      <c r="AU104" s="25"/>
      <c r="AV104" s="25"/>
      <c r="AW104" s="25"/>
      <c r="AX104" s="25"/>
    </row>
    <row r="105" spans="1:50" ht="15" customHeight="1" x14ac:dyDescent="0.2">
      <c r="A105" s="2"/>
      <c r="B105" s="205" t="s">
        <v>460</v>
      </c>
      <c r="C105" s="120"/>
      <c r="D105" s="120"/>
      <c r="E105" s="120"/>
      <c r="F105" s="120" t="s">
        <v>458</v>
      </c>
      <c r="G105" s="120" t="s">
        <v>2</v>
      </c>
      <c r="H105" s="120" t="s">
        <v>4</v>
      </c>
      <c r="I105" s="120" t="s">
        <v>5</v>
      </c>
      <c r="J105" s="120" t="s">
        <v>334</v>
      </c>
      <c r="K105" s="206" t="s">
        <v>14</v>
      </c>
      <c r="L105" s="38"/>
      <c r="M105" s="209" t="s">
        <v>461</v>
      </c>
      <c r="N105" s="121"/>
      <c r="O105" s="121"/>
      <c r="P105" s="120" t="s">
        <v>2</v>
      </c>
      <c r="Q105" s="120" t="s">
        <v>4</v>
      </c>
      <c r="R105" s="120" t="s">
        <v>5</v>
      </c>
      <c r="S105" s="120" t="s">
        <v>334</v>
      </c>
      <c r="T105" s="121"/>
      <c r="U105" s="206" t="s">
        <v>14</v>
      </c>
      <c r="V105" s="38"/>
      <c r="W105" s="209" t="s">
        <v>576</v>
      </c>
      <c r="X105" s="121"/>
      <c r="Y105" s="121"/>
      <c r="Z105" s="121"/>
      <c r="AA105" s="121"/>
      <c r="AB105" s="121"/>
      <c r="AC105" s="121"/>
      <c r="AD105" s="121"/>
      <c r="AE105" s="121"/>
      <c r="AF105" s="235"/>
      <c r="AG105" s="235"/>
      <c r="AH105" s="237"/>
      <c r="AI105" s="264" t="s">
        <v>748</v>
      </c>
      <c r="AJ105" s="193"/>
      <c r="AK105" s="193"/>
      <c r="AL105" s="261" t="s">
        <v>776</v>
      </c>
      <c r="AM105" s="192"/>
      <c r="AN105" s="193"/>
      <c r="AO105" s="64">
        <v>1618.2733918128654</v>
      </c>
      <c r="AP105" s="193"/>
      <c r="AQ105" s="194">
        <v>7</v>
      </c>
      <c r="AR105" s="25"/>
      <c r="AS105" s="25"/>
      <c r="AT105" s="25"/>
      <c r="AU105" s="25"/>
      <c r="AV105" s="25"/>
      <c r="AW105" s="25"/>
      <c r="AX105" s="25"/>
    </row>
    <row r="106" spans="1:50" ht="15" customHeight="1" x14ac:dyDescent="0.2">
      <c r="A106" s="2"/>
      <c r="B106" s="191">
        <v>1995</v>
      </c>
      <c r="C106" s="64" t="s">
        <v>33</v>
      </c>
      <c r="D106" s="193" t="s">
        <v>32</v>
      </c>
      <c r="E106" s="64"/>
      <c r="F106" s="64">
        <v>19</v>
      </c>
      <c r="G106" s="64">
        <v>5</v>
      </c>
      <c r="H106" s="207">
        <v>0.4</v>
      </c>
      <c r="I106" s="207">
        <v>0.6</v>
      </c>
      <c r="J106" s="207">
        <v>1</v>
      </c>
      <c r="K106" s="208">
        <v>2</v>
      </c>
      <c r="L106" s="41"/>
      <c r="M106" s="196" t="s">
        <v>383</v>
      </c>
      <c r="N106" s="64"/>
      <c r="O106" s="64">
        <v>21</v>
      </c>
      <c r="P106" s="64" t="s">
        <v>431</v>
      </c>
      <c r="Q106" s="64" t="s">
        <v>442</v>
      </c>
      <c r="R106" s="64" t="s">
        <v>446</v>
      </c>
      <c r="S106" s="64" t="s">
        <v>447</v>
      </c>
      <c r="T106" s="212"/>
      <c r="U106" s="194" t="s">
        <v>452</v>
      </c>
      <c r="V106" s="41"/>
      <c r="W106" s="196" t="s">
        <v>337</v>
      </c>
      <c r="X106" s="192"/>
      <c r="Y106" s="192"/>
      <c r="Z106" s="193"/>
      <c r="AA106" s="193"/>
      <c r="AB106" s="193"/>
      <c r="AC106" s="193"/>
      <c r="AD106" s="193"/>
      <c r="AE106" s="193"/>
      <c r="AF106" s="232"/>
      <c r="AG106" s="212"/>
      <c r="AH106" s="208"/>
      <c r="AI106" s="264" t="s">
        <v>749</v>
      </c>
      <c r="AJ106" s="193"/>
      <c r="AK106" s="193"/>
      <c r="AL106" s="261" t="s">
        <v>777</v>
      </c>
      <c r="AM106" s="192"/>
      <c r="AN106" s="193"/>
      <c r="AO106" s="64">
        <v>1926.9595782073814</v>
      </c>
      <c r="AP106" s="193"/>
      <c r="AQ106" s="194">
        <v>6</v>
      </c>
      <c r="AR106" s="25"/>
      <c r="AS106" s="25"/>
      <c r="AT106" s="25"/>
      <c r="AU106" s="25"/>
      <c r="AV106" s="25"/>
      <c r="AW106" s="25"/>
      <c r="AX106" s="25"/>
    </row>
    <row r="107" spans="1:50" ht="15" customHeight="1" x14ac:dyDescent="0.2">
      <c r="A107" s="2"/>
      <c r="B107" s="191">
        <v>1996</v>
      </c>
      <c r="C107" s="64" t="s">
        <v>34</v>
      </c>
      <c r="D107" s="193" t="s">
        <v>35</v>
      </c>
      <c r="E107" s="64"/>
      <c r="F107" s="64">
        <v>20</v>
      </c>
      <c r="G107" s="64">
        <v>4</v>
      </c>
      <c r="H107" s="207">
        <v>0.5</v>
      </c>
      <c r="I107" s="207">
        <v>0</v>
      </c>
      <c r="J107" s="207">
        <v>0.5</v>
      </c>
      <c r="K107" s="208">
        <v>4.25</v>
      </c>
      <c r="L107" s="41"/>
      <c r="M107" s="196" t="s">
        <v>384</v>
      </c>
      <c r="N107" s="64"/>
      <c r="O107" s="64"/>
      <c r="P107" s="64" t="s">
        <v>437</v>
      </c>
      <c r="Q107" s="64" t="s">
        <v>441</v>
      </c>
      <c r="R107" s="64" t="s">
        <v>443</v>
      </c>
      <c r="S107" s="64" t="s">
        <v>448</v>
      </c>
      <c r="T107" s="212"/>
      <c r="U107" s="194" t="s">
        <v>453</v>
      </c>
      <c r="V107" s="41"/>
      <c r="W107" s="224" t="s">
        <v>375</v>
      </c>
      <c r="X107" s="192"/>
      <c r="Y107" s="192" t="s">
        <v>462</v>
      </c>
      <c r="Z107" s="193"/>
      <c r="AA107" s="193"/>
      <c r="AB107" s="193"/>
      <c r="AC107" s="193"/>
      <c r="AD107" s="193"/>
      <c r="AE107" s="193"/>
      <c r="AF107" s="232"/>
      <c r="AG107" s="193" t="s">
        <v>463</v>
      </c>
      <c r="AH107" s="208"/>
      <c r="AI107" s="264" t="s">
        <v>750</v>
      </c>
      <c r="AJ107" s="193"/>
      <c r="AK107" s="193"/>
      <c r="AL107" s="261" t="s">
        <v>778</v>
      </c>
      <c r="AM107" s="192"/>
      <c r="AN107" s="193"/>
      <c r="AO107" s="64">
        <v>2427.3148558758317</v>
      </c>
      <c r="AP107" s="193"/>
      <c r="AQ107" s="194">
        <v>33</v>
      </c>
      <c r="AR107" s="25"/>
      <c r="AS107" s="25"/>
      <c r="AT107" s="25"/>
      <c r="AU107" s="25"/>
      <c r="AV107" s="25"/>
      <c r="AW107" s="25"/>
      <c r="AX107" s="25"/>
    </row>
    <row r="108" spans="1:50" ht="15" customHeight="1" x14ac:dyDescent="0.2">
      <c r="A108" s="2"/>
      <c r="B108" s="191">
        <v>1997</v>
      </c>
      <c r="C108" s="64" t="s">
        <v>36</v>
      </c>
      <c r="D108" s="193" t="s">
        <v>32</v>
      </c>
      <c r="E108" s="64"/>
      <c r="F108" s="64">
        <v>21</v>
      </c>
      <c r="G108" s="64">
        <v>9</v>
      </c>
      <c r="H108" s="207">
        <v>0.88888888888888884</v>
      </c>
      <c r="I108" s="207">
        <v>0.22222222222222221</v>
      </c>
      <c r="J108" s="207">
        <v>1.1111111111111112</v>
      </c>
      <c r="K108" s="208">
        <v>3.6666666666666665</v>
      </c>
      <c r="L108" s="41"/>
      <c r="M108" s="196" t="s">
        <v>385</v>
      </c>
      <c r="N108" s="64"/>
      <c r="O108" s="64"/>
      <c r="P108" s="64" t="s">
        <v>436</v>
      </c>
      <c r="Q108" s="64" t="s">
        <v>440</v>
      </c>
      <c r="R108" s="64" t="s">
        <v>441</v>
      </c>
      <c r="S108" s="64" t="s">
        <v>449</v>
      </c>
      <c r="T108" s="212"/>
      <c r="U108" s="194" t="s">
        <v>454</v>
      </c>
      <c r="V108" s="41"/>
      <c r="W108" s="224" t="s">
        <v>376</v>
      </c>
      <c r="X108" s="192"/>
      <c r="Y108" s="192" t="s">
        <v>464</v>
      </c>
      <c r="Z108" s="193"/>
      <c r="AA108" s="193"/>
      <c r="AB108" s="193"/>
      <c r="AC108" s="193"/>
      <c r="AD108" s="193"/>
      <c r="AE108" s="193"/>
      <c r="AF108" s="232"/>
      <c r="AG108" s="193" t="s">
        <v>465</v>
      </c>
      <c r="AH108" s="208"/>
      <c r="AI108" s="264" t="s">
        <v>751</v>
      </c>
      <c r="AJ108" s="193"/>
      <c r="AK108" s="193"/>
      <c r="AL108" s="261" t="s">
        <v>779</v>
      </c>
      <c r="AM108" s="192"/>
      <c r="AN108" s="193"/>
      <c r="AO108" s="64">
        <v>2525.8770301624131</v>
      </c>
      <c r="AP108" s="193"/>
      <c r="AQ108" s="194">
        <v>15</v>
      </c>
      <c r="AR108" s="25"/>
      <c r="AS108" s="25"/>
      <c r="AT108" s="25"/>
      <c r="AU108" s="25"/>
      <c r="AV108" s="25"/>
      <c r="AW108" s="25"/>
      <c r="AX108" s="25"/>
    </row>
    <row r="109" spans="1:50" ht="15" customHeight="1" x14ac:dyDescent="0.2">
      <c r="A109" s="2"/>
      <c r="B109" s="191">
        <v>1998</v>
      </c>
      <c r="C109" s="64" t="s">
        <v>37</v>
      </c>
      <c r="D109" s="193" t="s">
        <v>32</v>
      </c>
      <c r="E109" s="64"/>
      <c r="F109" s="64">
        <v>22</v>
      </c>
      <c r="G109" s="64">
        <v>9</v>
      </c>
      <c r="H109" s="207">
        <v>0.77777777777777779</v>
      </c>
      <c r="I109" s="207">
        <v>0.44444444444444442</v>
      </c>
      <c r="J109" s="207">
        <v>1.2222222222222223</v>
      </c>
      <c r="K109" s="208">
        <v>3.7777777777777777</v>
      </c>
      <c r="L109" s="41"/>
      <c r="M109" s="196" t="s">
        <v>386</v>
      </c>
      <c r="N109" s="64"/>
      <c r="O109" s="64"/>
      <c r="P109" s="64" t="s">
        <v>435</v>
      </c>
      <c r="Q109" s="207" t="s">
        <v>439</v>
      </c>
      <c r="R109" s="64" t="s">
        <v>444</v>
      </c>
      <c r="S109" s="64" t="s">
        <v>450</v>
      </c>
      <c r="T109" s="212"/>
      <c r="U109" s="194" t="s">
        <v>450</v>
      </c>
      <c r="V109" s="41"/>
      <c r="W109" s="191"/>
      <c r="X109" s="192"/>
      <c r="Y109" s="192"/>
      <c r="Z109" s="193"/>
      <c r="AA109" s="193"/>
      <c r="AB109" s="193"/>
      <c r="AC109" s="193"/>
      <c r="AD109" s="193"/>
      <c r="AE109" s="193"/>
      <c r="AF109" s="232"/>
      <c r="AG109" s="212"/>
      <c r="AH109" s="208"/>
      <c r="AI109" s="264" t="s">
        <v>752</v>
      </c>
      <c r="AJ109" s="193"/>
      <c r="AK109" s="193"/>
      <c r="AL109" s="261" t="s">
        <v>764</v>
      </c>
      <c r="AM109" s="192"/>
      <c r="AN109" s="193"/>
      <c r="AO109" s="64">
        <v>1988.7192660550459</v>
      </c>
      <c r="AP109" s="193"/>
      <c r="AQ109" s="194">
        <v>25</v>
      </c>
      <c r="AR109" s="25"/>
      <c r="AS109" s="25"/>
      <c r="AT109" s="25"/>
      <c r="AU109" s="25"/>
      <c r="AV109" s="25"/>
      <c r="AW109" s="25"/>
      <c r="AX109" s="25"/>
    </row>
    <row r="110" spans="1:50" ht="15" customHeight="1" x14ac:dyDescent="0.2">
      <c r="A110" s="2"/>
      <c r="B110" s="191">
        <v>1999</v>
      </c>
      <c r="C110" s="64" t="s">
        <v>38</v>
      </c>
      <c r="D110" s="193" t="s">
        <v>32</v>
      </c>
      <c r="E110" s="64"/>
      <c r="F110" s="64">
        <v>23</v>
      </c>
      <c r="G110" s="64">
        <v>9</v>
      </c>
      <c r="H110" s="207">
        <v>1</v>
      </c>
      <c r="I110" s="207">
        <v>1.2222222222222223</v>
      </c>
      <c r="J110" s="207">
        <v>2.2222222222222223</v>
      </c>
      <c r="K110" s="208">
        <v>4.4444444444444446</v>
      </c>
      <c r="L110" s="41"/>
      <c r="M110" s="196" t="s">
        <v>387</v>
      </c>
      <c r="N110" s="64"/>
      <c r="O110" s="64"/>
      <c r="P110" s="64" t="s">
        <v>434</v>
      </c>
      <c r="Q110" s="207" t="s">
        <v>438</v>
      </c>
      <c r="R110" s="64" t="s">
        <v>434</v>
      </c>
      <c r="S110" s="64" t="s">
        <v>451</v>
      </c>
      <c r="T110" s="212"/>
      <c r="U110" s="194" t="s">
        <v>455</v>
      </c>
      <c r="V110" s="41"/>
      <c r="W110" s="224" t="s">
        <v>382</v>
      </c>
      <c r="X110" s="192"/>
      <c r="Y110" s="192"/>
      <c r="Z110" s="193"/>
      <c r="AA110" s="193"/>
      <c r="AB110" s="193"/>
      <c r="AC110" s="193"/>
      <c r="AD110" s="193"/>
      <c r="AE110" s="193"/>
      <c r="AF110" s="232"/>
      <c r="AG110" s="212"/>
      <c r="AH110" s="208"/>
      <c r="AI110" s="264" t="s">
        <v>753</v>
      </c>
      <c r="AJ110" s="193"/>
      <c r="AK110" s="193"/>
      <c r="AL110" s="261" t="s">
        <v>780</v>
      </c>
      <c r="AM110" s="192"/>
      <c r="AN110" s="193"/>
      <c r="AO110" s="64">
        <v>2551.1016548463358</v>
      </c>
      <c r="AP110" s="193"/>
      <c r="AQ110" s="194">
        <v>29</v>
      </c>
      <c r="AR110" s="25"/>
      <c r="AS110" s="25"/>
      <c r="AT110" s="25"/>
      <c r="AU110" s="25"/>
      <c r="AV110" s="25"/>
      <c r="AW110" s="25"/>
      <c r="AX110" s="25"/>
    </row>
    <row r="111" spans="1:50" ht="15" customHeight="1" x14ac:dyDescent="0.2">
      <c r="A111" s="2"/>
      <c r="B111" s="191">
        <v>2000</v>
      </c>
      <c r="C111" s="64" t="s">
        <v>36</v>
      </c>
      <c r="D111" s="193" t="s">
        <v>39</v>
      </c>
      <c r="E111" s="64"/>
      <c r="F111" s="64">
        <v>24</v>
      </c>
      <c r="G111" s="64">
        <v>12</v>
      </c>
      <c r="H111" s="207">
        <v>0.66666666666666663</v>
      </c>
      <c r="I111" s="207">
        <v>0.75</v>
      </c>
      <c r="J111" s="207">
        <v>1.4166666666666667</v>
      </c>
      <c r="K111" s="208">
        <v>4.75</v>
      </c>
      <c r="L111" s="41"/>
      <c r="M111" s="196" t="s">
        <v>388</v>
      </c>
      <c r="N111" s="64"/>
      <c r="O111" s="64"/>
      <c r="P111" s="64" t="s">
        <v>433</v>
      </c>
      <c r="Q111" s="207" t="s">
        <v>301</v>
      </c>
      <c r="R111" s="64" t="s">
        <v>445</v>
      </c>
      <c r="S111" s="64" t="s">
        <v>432</v>
      </c>
      <c r="T111" s="212"/>
      <c r="U111" s="194" t="s">
        <v>456</v>
      </c>
      <c r="V111" s="41"/>
      <c r="W111" s="224" t="s">
        <v>375</v>
      </c>
      <c r="X111" s="192"/>
      <c r="Y111" s="192" t="s">
        <v>428</v>
      </c>
      <c r="Z111" s="193"/>
      <c r="AA111" s="193"/>
      <c r="AB111" s="193"/>
      <c r="AC111" s="193"/>
      <c r="AD111" s="193"/>
      <c r="AE111" s="193"/>
      <c r="AF111" s="193"/>
      <c r="AG111" s="192" t="s">
        <v>413</v>
      </c>
      <c r="AH111" s="208">
        <v>0.90090090090090091</v>
      </c>
      <c r="AI111" s="264" t="s">
        <v>754</v>
      </c>
      <c r="AJ111" s="193"/>
      <c r="AK111" s="193"/>
      <c r="AL111" s="261" t="s">
        <v>781</v>
      </c>
      <c r="AM111" s="192"/>
      <c r="AN111" s="193"/>
      <c r="AO111" s="64">
        <v>1654.2907692307692</v>
      </c>
      <c r="AP111" s="193"/>
      <c r="AQ111" s="194">
        <v>9</v>
      </c>
      <c r="AR111" s="25"/>
      <c r="AS111" s="25"/>
      <c r="AT111" s="25"/>
      <c r="AU111" s="25"/>
      <c r="AV111" s="25"/>
      <c r="AW111" s="25"/>
      <c r="AX111" s="25"/>
    </row>
    <row r="112" spans="1:50" ht="15" customHeight="1" x14ac:dyDescent="0.2">
      <c r="A112" s="2"/>
      <c r="B112" s="191">
        <v>2001</v>
      </c>
      <c r="C112" s="64" t="s">
        <v>38</v>
      </c>
      <c r="D112" s="193" t="s">
        <v>39</v>
      </c>
      <c r="E112" s="64"/>
      <c r="F112" s="64">
        <v>25</v>
      </c>
      <c r="G112" s="197">
        <v>9</v>
      </c>
      <c r="H112" s="207">
        <v>1.2222222222222223</v>
      </c>
      <c r="I112" s="207">
        <v>1.6666666666666667</v>
      </c>
      <c r="J112" s="240">
        <v>2.8888888888888888</v>
      </c>
      <c r="K112" s="208">
        <v>4.4444444444444446</v>
      </c>
      <c r="L112" s="41"/>
      <c r="M112" s="196" t="s">
        <v>336</v>
      </c>
      <c r="N112" s="64"/>
      <c r="O112" s="64"/>
      <c r="P112" s="64" t="s">
        <v>432</v>
      </c>
      <c r="Q112" s="207" t="s">
        <v>292</v>
      </c>
      <c r="R112" s="64" t="s">
        <v>295</v>
      </c>
      <c r="S112" s="64" t="s">
        <v>298</v>
      </c>
      <c r="T112" s="212"/>
      <c r="U112" s="194" t="s">
        <v>457</v>
      </c>
      <c r="V112" s="41"/>
      <c r="W112" s="224" t="s">
        <v>376</v>
      </c>
      <c r="X112" s="192"/>
      <c r="Y112" s="192" t="s">
        <v>429</v>
      </c>
      <c r="Z112" s="193"/>
      <c r="AA112" s="193"/>
      <c r="AB112" s="193"/>
      <c r="AC112" s="193"/>
      <c r="AD112" s="193"/>
      <c r="AE112" s="193"/>
      <c r="AF112" s="193"/>
      <c r="AG112" s="192" t="s">
        <v>412</v>
      </c>
      <c r="AH112" s="208">
        <v>0.91324200913242004</v>
      </c>
      <c r="AI112" s="264" t="s">
        <v>755</v>
      </c>
      <c r="AJ112" s="193"/>
      <c r="AK112" s="193"/>
      <c r="AL112" s="261" t="s">
        <v>782</v>
      </c>
      <c r="AM112" s="192"/>
      <c r="AN112" s="193"/>
      <c r="AO112" s="64">
        <v>1791.0690235690236</v>
      </c>
      <c r="AP112" s="193"/>
      <c r="AQ112" s="194">
        <v>4</v>
      </c>
      <c r="AR112" s="25"/>
      <c r="AS112" s="25"/>
      <c r="AT112" s="25"/>
      <c r="AU112" s="25"/>
      <c r="AV112" s="25"/>
      <c r="AW112" s="25"/>
      <c r="AX112" s="25"/>
    </row>
    <row r="113" spans="1:50" ht="15" customHeight="1" x14ac:dyDescent="0.2">
      <c r="A113" s="2"/>
      <c r="B113" s="191">
        <v>2002</v>
      </c>
      <c r="C113" s="64" t="s">
        <v>38</v>
      </c>
      <c r="D113" s="193" t="s">
        <v>39</v>
      </c>
      <c r="E113" s="64"/>
      <c r="F113" s="64">
        <v>26</v>
      </c>
      <c r="G113" s="64">
        <v>10</v>
      </c>
      <c r="H113" s="207">
        <v>0.9</v>
      </c>
      <c r="I113" s="240">
        <v>1.8</v>
      </c>
      <c r="J113" s="207">
        <v>2.7</v>
      </c>
      <c r="K113" s="208">
        <v>4.9000000000000004</v>
      </c>
      <c r="L113" s="41"/>
      <c r="M113" s="196" t="s">
        <v>339</v>
      </c>
      <c r="N113" s="64"/>
      <c r="O113" s="64"/>
      <c r="P113" s="64" t="s">
        <v>300</v>
      </c>
      <c r="Q113" s="207" t="s">
        <v>296</v>
      </c>
      <c r="R113" s="64" t="s">
        <v>299</v>
      </c>
      <c r="S113" s="64" t="s">
        <v>31</v>
      </c>
      <c r="T113" s="212"/>
      <c r="U113" s="194" t="s">
        <v>292</v>
      </c>
      <c r="V113" s="41"/>
      <c r="W113" s="191"/>
      <c r="X113" s="192"/>
      <c r="Y113" s="192"/>
      <c r="Z113" s="193"/>
      <c r="AA113" s="193"/>
      <c r="AB113" s="193"/>
      <c r="AC113" s="193"/>
      <c r="AD113" s="193"/>
      <c r="AE113" s="193"/>
      <c r="AF113" s="193"/>
      <c r="AG113" s="192"/>
      <c r="AH113" s="208"/>
      <c r="AI113" s="264" t="s">
        <v>756</v>
      </c>
      <c r="AJ113" s="193"/>
      <c r="AK113" s="193"/>
      <c r="AL113" s="261" t="s">
        <v>765</v>
      </c>
      <c r="AM113" s="192"/>
      <c r="AN113" s="193"/>
      <c r="AO113" s="64">
        <v>1908.4388489208634</v>
      </c>
      <c r="AP113" s="193"/>
      <c r="AQ113" s="194">
        <v>12</v>
      </c>
      <c r="AR113" s="25"/>
      <c r="AS113" s="25"/>
      <c r="AT113" s="25"/>
      <c r="AU113" s="25"/>
      <c r="AV113" s="25"/>
      <c r="AW113" s="25"/>
      <c r="AX113" s="25"/>
    </row>
    <row r="114" spans="1:50" ht="15" customHeight="1" x14ac:dyDescent="0.2">
      <c r="A114" s="2"/>
      <c r="B114" s="191">
        <v>2003</v>
      </c>
      <c r="C114" s="64" t="s">
        <v>38</v>
      </c>
      <c r="D114" s="193" t="s">
        <v>39</v>
      </c>
      <c r="E114" s="64"/>
      <c r="F114" s="64">
        <v>27</v>
      </c>
      <c r="G114" s="197">
        <v>11</v>
      </c>
      <c r="H114" s="207">
        <v>0.63636363636363635</v>
      </c>
      <c r="I114" s="207">
        <v>0.90909090909090906</v>
      </c>
      <c r="J114" s="207">
        <v>1.5454545454545454</v>
      </c>
      <c r="K114" s="208">
        <v>5.1818181818181817</v>
      </c>
      <c r="L114" s="41"/>
      <c r="M114" s="196" t="s">
        <v>341</v>
      </c>
      <c r="N114" s="64"/>
      <c r="O114" s="64"/>
      <c r="P114" s="64" t="s">
        <v>303</v>
      </c>
      <c r="Q114" s="207" t="s">
        <v>297</v>
      </c>
      <c r="R114" s="64" t="s">
        <v>299</v>
      </c>
      <c r="S114" s="64" t="s">
        <v>56</v>
      </c>
      <c r="T114" s="212"/>
      <c r="U114" s="194" t="s">
        <v>298</v>
      </c>
      <c r="V114" s="41"/>
      <c r="W114" s="224" t="s">
        <v>348</v>
      </c>
      <c r="X114" s="192"/>
      <c r="Y114" s="192"/>
      <c r="Z114" s="193"/>
      <c r="AA114" s="193"/>
      <c r="AB114" s="193"/>
      <c r="AC114" s="193"/>
      <c r="AD114" s="193"/>
      <c r="AE114" s="193"/>
      <c r="AF114" s="193"/>
      <c r="AG114" s="192"/>
      <c r="AH114" s="208"/>
      <c r="AI114" s="193" t="s">
        <v>725</v>
      </c>
      <c r="AJ114" s="193"/>
      <c r="AK114" s="193"/>
      <c r="AL114" s="320" t="s">
        <v>724</v>
      </c>
      <c r="AM114" s="211"/>
      <c r="AN114" s="250"/>
      <c r="AO114" s="193">
        <v>1890.7101967799642</v>
      </c>
      <c r="AP114" s="193"/>
      <c r="AQ114" s="194">
        <v>21</v>
      </c>
      <c r="AR114" s="25"/>
      <c r="AS114" s="25"/>
      <c r="AT114" s="25"/>
      <c r="AU114" s="25"/>
      <c r="AV114" s="25"/>
      <c r="AW114" s="25"/>
      <c r="AX114" s="25"/>
    </row>
    <row r="115" spans="1:50" ht="15" customHeight="1" x14ac:dyDescent="0.2">
      <c r="A115" s="2"/>
      <c r="B115" s="191">
        <v>2004</v>
      </c>
      <c r="C115" s="64" t="s">
        <v>36</v>
      </c>
      <c r="D115" s="193" t="s">
        <v>32</v>
      </c>
      <c r="E115" s="64"/>
      <c r="F115" s="64">
        <v>28</v>
      </c>
      <c r="G115" s="64">
        <v>14</v>
      </c>
      <c r="H115" s="207">
        <v>1.4285714285714286</v>
      </c>
      <c r="I115" s="207">
        <v>0.5714285714285714</v>
      </c>
      <c r="J115" s="207">
        <v>2</v>
      </c>
      <c r="K115" s="208">
        <v>5.0714285714285712</v>
      </c>
      <c r="L115" s="41"/>
      <c r="M115" s="196" t="s">
        <v>343</v>
      </c>
      <c r="N115" s="64"/>
      <c r="O115" s="64"/>
      <c r="P115" s="64" t="s">
        <v>33</v>
      </c>
      <c r="Q115" s="207" t="s">
        <v>57</v>
      </c>
      <c r="R115" s="64" t="s">
        <v>31</v>
      </c>
      <c r="S115" s="64" t="s">
        <v>57</v>
      </c>
      <c r="T115" s="212"/>
      <c r="U115" s="194" t="s">
        <v>303</v>
      </c>
      <c r="V115" s="41"/>
      <c r="W115" s="224" t="s">
        <v>375</v>
      </c>
      <c r="X115" s="192"/>
      <c r="Y115" s="192" t="s">
        <v>430</v>
      </c>
      <c r="Z115" s="193"/>
      <c r="AA115" s="193"/>
      <c r="AB115" s="193"/>
      <c r="AC115" s="193"/>
      <c r="AD115" s="193"/>
      <c r="AE115" s="193"/>
      <c r="AF115" s="193"/>
      <c r="AG115" s="192" t="s">
        <v>412</v>
      </c>
      <c r="AH115" s="208">
        <v>0.45662100456621002</v>
      </c>
      <c r="AI115" s="193" t="s">
        <v>757</v>
      </c>
      <c r="AJ115" s="193"/>
      <c r="AK115" s="193"/>
      <c r="AL115" s="320" t="s">
        <v>783</v>
      </c>
      <c r="AM115" s="211"/>
      <c r="AN115" s="250"/>
      <c r="AO115" s="193">
        <v>1947.7597042513862</v>
      </c>
      <c r="AP115" s="193"/>
      <c r="AQ115" s="194">
        <v>7</v>
      </c>
      <c r="AR115" s="25"/>
      <c r="AS115" s="25"/>
      <c r="AT115" s="25"/>
      <c r="AU115" s="25"/>
      <c r="AV115" s="25"/>
      <c r="AW115" s="25"/>
      <c r="AX115" s="25"/>
    </row>
    <row r="116" spans="1:50" ht="15" customHeight="1" x14ac:dyDescent="0.2">
      <c r="A116" s="2"/>
      <c r="B116" s="191">
        <v>2005</v>
      </c>
      <c r="C116" s="64" t="s">
        <v>38</v>
      </c>
      <c r="D116" s="193" t="s">
        <v>32</v>
      </c>
      <c r="E116" s="64"/>
      <c r="F116" s="64">
        <v>29</v>
      </c>
      <c r="G116" s="64">
        <v>15</v>
      </c>
      <c r="H116" s="207">
        <v>0.8</v>
      </c>
      <c r="I116" s="207">
        <v>0.66666666666666663</v>
      </c>
      <c r="J116" s="207">
        <v>1.4666666666666666</v>
      </c>
      <c r="K116" s="208">
        <v>4.4000000000000004</v>
      </c>
      <c r="L116" s="41"/>
      <c r="M116" s="196" t="s">
        <v>345</v>
      </c>
      <c r="N116" s="64"/>
      <c r="O116" s="64"/>
      <c r="P116" s="64" t="s">
        <v>36</v>
      </c>
      <c r="Q116" s="207" t="s">
        <v>41</v>
      </c>
      <c r="R116" s="64" t="s">
        <v>56</v>
      </c>
      <c r="S116" s="64" t="s">
        <v>34</v>
      </c>
      <c r="T116" s="212"/>
      <c r="U116" s="194" t="s">
        <v>41</v>
      </c>
      <c r="V116" s="41"/>
      <c r="W116" s="231"/>
      <c r="X116" s="211"/>
      <c r="Y116" s="211"/>
      <c r="Z116" s="211"/>
      <c r="AA116" s="211"/>
      <c r="AB116" s="211"/>
      <c r="AC116" s="211"/>
      <c r="AD116" s="211"/>
      <c r="AE116" s="211"/>
      <c r="AF116" s="212"/>
      <c r="AG116" s="212"/>
      <c r="AH116" s="213"/>
      <c r="AI116" s="193" t="s">
        <v>758</v>
      </c>
      <c r="AJ116" s="193"/>
      <c r="AK116" s="193"/>
      <c r="AL116" s="320" t="s">
        <v>784</v>
      </c>
      <c r="AM116" s="211"/>
      <c r="AN116" s="250"/>
      <c r="AO116" s="193">
        <v>2338.0424107142858</v>
      </c>
      <c r="AP116" s="193"/>
      <c r="AQ116" s="194">
        <v>17</v>
      </c>
      <c r="AR116" s="25"/>
      <c r="AS116" s="25"/>
      <c r="AT116" s="25"/>
      <c r="AU116" s="25"/>
      <c r="AV116" s="25"/>
      <c r="AW116" s="25"/>
      <c r="AX116" s="25"/>
    </row>
    <row r="117" spans="1:50" ht="15" customHeight="1" x14ac:dyDescent="0.2">
      <c r="A117" s="2"/>
      <c r="B117" s="191">
        <v>2006</v>
      </c>
      <c r="C117" s="64" t="s">
        <v>40</v>
      </c>
      <c r="D117" s="193" t="s">
        <v>32</v>
      </c>
      <c r="E117" s="64"/>
      <c r="F117" s="64">
        <v>30</v>
      </c>
      <c r="G117" s="64">
        <v>11</v>
      </c>
      <c r="H117" s="207">
        <v>0.72727272727272729</v>
      </c>
      <c r="I117" s="207">
        <v>0.18181818181818182</v>
      </c>
      <c r="J117" s="207">
        <v>0.90909090909090906</v>
      </c>
      <c r="K117" s="208">
        <v>3.6363636363636362</v>
      </c>
      <c r="L117" s="41"/>
      <c r="M117" s="196" t="s">
        <v>347</v>
      </c>
      <c r="N117" s="64"/>
      <c r="O117" s="64"/>
      <c r="P117" s="64" t="s">
        <v>37</v>
      </c>
      <c r="Q117" s="207" t="s">
        <v>57</v>
      </c>
      <c r="R117" s="64" t="s">
        <v>56</v>
      </c>
      <c r="S117" s="64" t="s">
        <v>34</v>
      </c>
      <c r="T117" s="212"/>
      <c r="U117" s="194" t="s">
        <v>57</v>
      </c>
      <c r="V117" s="41"/>
      <c r="W117" s="231" t="s">
        <v>466</v>
      </c>
      <c r="X117" s="211"/>
      <c r="Y117" s="211"/>
      <c r="Z117" s="211"/>
      <c r="AA117" s="211"/>
      <c r="AB117" s="211"/>
      <c r="AC117" s="211"/>
      <c r="AD117" s="211"/>
      <c r="AE117" s="211"/>
      <c r="AF117" s="212"/>
      <c r="AG117" s="212"/>
      <c r="AH117" s="213"/>
      <c r="AI117" s="193" t="s">
        <v>759</v>
      </c>
      <c r="AJ117" s="193"/>
      <c r="AK117" s="193"/>
      <c r="AL117" s="320" t="s">
        <v>727</v>
      </c>
      <c r="AM117" s="211"/>
      <c r="AN117" s="250"/>
      <c r="AO117" s="193">
        <v>1491.7435530085959</v>
      </c>
      <c r="AP117" s="193"/>
      <c r="AQ117" s="194">
        <v>9</v>
      </c>
      <c r="AR117" s="25"/>
      <c r="AS117" s="25"/>
      <c r="AT117" s="25"/>
      <c r="AU117" s="25"/>
      <c r="AV117" s="25"/>
      <c r="AW117" s="25"/>
      <c r="AX117" s="25"/>
    </row>
    <row r="118" spans="1:50" ht="15" customHeight="1" x14ac:dyDescent="0.2">
      <c r="A118" s="2"/>
      <c r="B118" s="191">
        <v>2007</v>
      </c>
      <c r="C118" s="64" t="s">
        <v>41</v>
      </c>
      <c r="D118" s="193" t="s">
        <v>42</v>
      </c>
      <c r="E118" s="64"/>
      <c r="F118" s="64">
        <v>31</v>
      </c>
      <c r="G118" s="64">
        <v>3</v>
      </c>
      <c r="H118" s="207">
        <v>1.3333333333333333</v>
      </c>
      <c r="I118" s="207">
        <v>1</v>
      </c>
      <c r="J118" s="207">
        <v>2.3333333333333335</v>
      </c>
      <c r="K118" s="208">
        <v>4</v>
      </c>
      <c r="L118" s="41"/>
      <c r="M118" s="196" t="s">
        <v>350</v>
      </c>
      <c r="N118" s="64"/>
      <c r="O118" s="64"/>
      <c r="P118" s="64" t="s">
        <v>37</v>
      </c>
      <c r="Q118" s="207" t="s">
        <v>41</v>
      </c>
      <c r="R118" s="64" t="s">
        <v>56</v>
      </c>
      <c r="S118" s="64" t="s">
        <v>34</v>
      </c>
      <c r="T118" s="212"/>
      <c r="U118" s="194" t="s">
        <v>56</v>
      </c>
      <c r="V118" s="41"/>
      <c r="W118" s="224" t="s">
        <v>375</v>
      </c>
      <c r="X118" s="211"/>
      <c r="Y118" s="211" t="s">
        <v>468</v>
      </c>
      <c r="Z118" s="211"/>
      <c r="AA118" s="211"/>
      <c r="AB118" s="211"/>
      <c r="AC118" s="211"/>
      <c r="AD118" s="211"/>
      <c r="AE118" s="211"/>
      <c r="AF118" s="211"/>
      <c r="AG118" s="192" t="s">
        <v>471</v>
      </c>
      <c r="AH118" s="208">
        <v>1.639344262295082</v>
      </c>
      <c r="AI118" s="193" t="s">
        <v>760</v>
      </c>
      <c r="AJ118" s="193"/>
      <c r="AK118" s="193"/>
      <c r="AL118" s="320" t="s">
        <v>785</v>
      </c>
      <c r="AM118" s="211"/>
      <c r="AN118" s="250"/>
      <c r="AO118" s="193">
        <v>2255.9201773835921</v>
      </c>
      <c r="AP118" s="193"/>
      <c r="AQ118" s="194">
        <v>20</v>
      </c>
      <c r="AR118" s="25"/>
      <c r="AS118" s="25"/>
      <c r="AT118" s="25"/>
      <c r="AU118" s="25"/>
      <c r="AV118" s="25"/>
      <c r="AW118" s="25"/>
      <c r="AX118" s="25"/>
    </row>
    <row r="119" spans="1:50" ht="15" customHeight="1" x14ac:dyDescent="0.2">
      <c r="A119" s="2"/>
      <c r="B119" s="191">
        <v>2008</v>
      </c>
      <c r="C119" s="64" t="s">
        <v>40</v>
      </c>
      <c r="D119" s="193" t="s">
        <v>42</v>
      </c>
      <c r="E119" s="64"/>
      <c r="F119" s="64">
        <v>32</v>
      </c>
      <c r="G119" s="64">
        <v>12</v>
      </c>
      <c r="H119" s="207">
        <v>8.3333333333333329E-2</v>
      </c>
      <c r="I119" s="207">
        <v>0.83333333333333337</v>
      </c>
      <c r="J119" s="207">
        <v>0.91666666666666663</v>
      </c>
      <c r="K119" s="241">
        <v>5.583333333333333</v>
      </c>
      <c r="L119" s="41"/>
      <c r="M119" s="196" t="s">
        <v>352</v>
      </c>
      <c r="N119" s="64"/>
      <c r="O119" s="64"/>
      <c r="P119" s="64" t="s">
        <v>37</v>
      </c>
      <c r="Q119" s="207" t="s">
        <v>31</v>
      </c>
      <c r="R119" s="64" t="s">
        <v>31</v>
      </c>
      <c r="S119" s="64" t="s">
        <v>33</v>
      </c>
      <c r="T119" s="212"/>
      <c r="U119" s="194" t="s">
        <v>33</v>
      </c>
      <c r="V119" s="41"/>
      <c r="W119" s="224" t="s">
        <v>376</v>
      </c>
      <c r="X119" s="211"/>
      <c r="Y119" s="211" t="s">
        <v>467</v>
      </c>
      <c r="Z119" s="211"/>
      <c r="AA119" s="211"/>
      <c r="AB119" s="211"/>
      <c r="AC119" s="211"/>
      <c r="AD119" s="211"/>
      <c r="AE119" s="211"/>
      <c r="AF119" s="212"/>
      <c r="AG119" s="192" t="s">
        <v>470</v>
      </c>
      <c r="AH119" s="208">
        <v>1.6666666666666667</v>
      </c>
      <c r="AI119" s="193" t="s">
        <v>761</v>
      </c>
      <c r="AJ119" s="193"/>
      <c r="AK119" s="193"/>
      <c r="AL119" s="320" t="s">
        <v>786</v>
      </c>
      <c r="AM119" s="211"/>
      <c r="AN119" s="250"/>
      <c r="AO119" s="193">
        <v>1821.3895870736087</v>
      </c>
      <c r="AP119" s="193"/>
      <c r="AQ119" s="194">
        <v>9</v>
      </c>
      <c r="AR119" s="25"/>
      <c r="AS119" s="25"/>
      <c r="AT119" s="25"/>
      <c r="AU119" s="25"/>
      <c r="AV119" s="25"/>
      <c r="AW119" s="25"/>
      <c r="AX119" s="25"/>
    </row>
    <row r="120" spans="1:50" ht="15" customHeight="1" x14ac:dyDescent="0.2">
      <c r="A120" s="2"/>
      <c r="B120" s="191">
        <v>2009</v>
      </c>
      <c r="C120" s="64" t="s">
        <v>36</v>
      </c>
      <c r="D120" s="193" t="s">
        <v>42</v>
      </c>
      <c r="E120" s="64"/>
      <c r="F120" s="64">
        <v>33</v>
      </c>
      <c r="G120" s="64">
        <v>14</v>
      </c>
      <c r="H120" s="207">
        <v>0.9285714285714286</v>
      </c>
      <c r="I120" s="207">
        <v>0.5</v>
      </c>
      <c r="J120" s="207">
        <v>1.4285714285714286</v>
      </c>
      <c r="K120" s="208">
        <v>4</v>
      </c>
      <c r="L120" s="41"/>
      <c r="M120" s="196" t="s">
        <v>354</v>
      </c>
      <c r="N120" s="64"/>
      <c r="O120" s="64"/>
      <c r="P120" s="64" t="s">
        <v>36</v>
      </c>
      <c r="Q120" s="207" t="s">
        <v>56</v>
      </c>
      <c r="R120" s="64" t="s">
        <v>56</v>
      </c>
      <c r="S120" s="64" t="s">
        <v>33</v>
      </c>
      <c r="T120" s="212"/>
      <c r="U120" s="243" t="s">
        <v>36</v>
      </c>
      <c r="V120" s="41"/>
      <c r="W120" s="224" t="s">
        <v>377</v>
      </c>
      <c r="X120" s="211"/>
      <c r="Y120" s="211" t="s">
        <v>469</v>
      </c>
      <c r="Z120" s="211"/>
      <c r="AA120" s="211"/>
      <c r="AB120" s="211"/>
      <c r="AC120" s="211"/>
      <c r="AD120" s="211"/>
      <c r="AE120" s="211"/>
      <c r="AF120" s="211"/>
      <c r="AG120" s="192" t="s">
        <v>472</v>
      </c>
      <c r="AH120" s="208">
        <v>1.5706806282722514</v>
      </c>
      <c r="AI120" s="193" t="s">
        <v>762</v>
      </c>
      <c r="AJ120" s="193"/>
      <c r="AK120" s="193"/>
      <c r="AL120" s="320" t="s">
        <v>787</v>
      </c>
      <c r="AM120" s="211"/>
      <c r="AN120" s="250"/>
      <c r="AO120" s="193">
        <v>1870.5101663585951</v>
      </c>
      <c r="AP120" s="193"/>
      <c r="AQ120" s="194">
        <v>17</v>
      </c>
      <c r="AR120" s="25"/>
      <c r="AS120" s="25"/>
      <c r="AT120" s="25"/>
      <c r="AU120" s="25"/>
      <c r="AV120" s="25"/>
      <c r="AW120" s="25"/>
      <c r="AX120" s="25"/>
    </row>
    <row r="121" spans="1:50" ht="15" customHeight="1" x14ac:dyDescent="0.2">
      <c r="A121" s="2"/>
      <c r="B121" s="191">
        <v>2010</v>
      </c>
      <c r="C121" s="64" t="s">
        <v>36</v>
      </c>
      <c r="D121" s="193" t="s">
        <v>42</v>
      </c>
      <c r="E121" s="64"/>
      <c r="F121" s="64">
        <v>34</v>
      </c>
      <c r="G121" s="64">
        <v>10</v>
      </c>
      <c r="H121" s="207">
        <v>1</v>
      </c>
      <c r="I121" s="207">
        <v>0.2</v>
      </c>
      <c r="J121" s="207">
        <v>1.2</v>
      </c>
      <c r="K121" s="208">
        <v>4.3</v>
      </c>
      <c r="L121" s="41"/>
      <c r="M121" s="196" t="s">
        <v>356</v>
      </c>
      <c r="N121" s="64"/>
      <c r="O121" s="64"/>
      <c r="P121" s="64" t="s">
        <v>36</v>
      </c>
      <c r="Q121" s="207" t="s">
        <v>41</v>
      </c>
      <c r="R121" s="64" t="s">
        <v>31</v>
      </c>
      <c r="S121" s="64" t="s">
        <v>33</v>
      </c>
      <c r="T121" s="212"/>
      <c r="U121" s="194" t="s">
        <v>36</v>
      </c>
      <c r="V121" s="41"/>
      <c r="W121" s="23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20"/>
      <c r="AI121" s="193" t="s">
        <v>763</v>
      </c>
      <c r="AJ121" s="193"/>
      <c r="AK121" s="193"/>
      <c r="AL121" s="320" t="s">
        <v>788</v>
      </c>
      <c r="AM121" s="211"/>
      <c r="AN121" s="250"/>
      <c r="AO121" s="193">
        <v>1679.9833610648918</v>
      </c>
      <c r="AP121" s="193"/>
      <c r="AQ121" s="194">
        <v>9</v>
      </c>
      <c r="AR121" s="25"/>
      <c r="AS121" s="25"/>
      <c r="AT121" s="25"/>
      <c r="AU121" s="25"/>
      <c r="AV121" s="25"/>
      <c r="AW121" s="25"/>
      <c r="AX121" s="25"/>
    </row>
    <row r="122" spans="1:50" ht="15" customHeight="1" x14ac:dyDescent="0.2">
      <c r="A122" s="2"/>
      <c r="B122" s="191">
        <v>2011</v>
      </c>
      <c r="C122" s="64" t="s">
        <v>38</v>
      </c>
      <c r="D122" s="193" t="s">
        <v>39</v>
      </c>
      <c r="E122" s="64"/>
      <c r="F122" s="64">
        <v>35</v>
      </c>
      <c r="G122" s="64">
        <v>13</v>
      </c>
      <c r="H122" s="207">
        <v>0.84615384615384615</v>
      </c>
      <c r="I122" s="207">
        <v>0.92307692307692313</v>
      </c>
      <c r="J122" s="207">
        <v>1.7692307692307692</v>
      </c>
      <c r="K122" s="208">
        <v>4.3076923076923075</v>
      </c>
      <c r="L122" s="41"/>
      <c r="M122" s="196" t="s">
        <v>358</v>
      </c>
      <c r="N122" s="64"/>
      <c r="O122" s="64"/>
      <c r="P122" s="242" t="s">
        <v>38</v>
      </c>
      <c r="Q122" s="207" t="s">
        <v>56</v>
      </c>
      <c r="R122" s="64" t="s">
        <v>56</v>
      </c>
      <c r="S122" s="64" t="s">
        <v>34</v>
      </c>
      <c r="T122" s="212"/>
      <c r="U122" s="194" t="s">
        <v>36</v>
      </c>
      <c r="V122" s="41"/>
      <c r="W122" s="231" t="s">
        <v>473</v>
      </c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20"/>
      <c r="AI122" s="193"/>
      <c r="AJ122" s="193"/>
      <c r="AK122" s="193"/>
      <c r="AL122" s="250"/>
      <c r="AM122" s="211"/>
      <c r="AN122" s="250"/>
      <c r="AO122" s="193"/>
      <c r="AP122" s="193"/>
      <c r="AQ122" s="194"/>
      <c r="AR122" s="25"/>
      <c r="AS122" s="25"/>
      <c r="AT122" s="25"/>
      <c r="AU122" s="25"/>
      <c r="AV122" s="25"/>
      <c r="AW122" s="25"/>
      <c r="AX122" s="25"/>
    </row>
    <row r="123" spans="1:50" s="11" customFormat="1" ht="15" customHeight="1" x14ac:dyDescent="0.2">
      <c r="A123" s="89"/>
      <c r="B123" s="191">
        <v>2012</v>
      </c>
      <c r="C123" s="64" t="s">
        <v>38</v>
      </c>
      <c r="D123" s="193" t="s">
        <v>39</v>
      </c>
      <c r="E123" s="64"/>
      <c r="F123" s="64">
        <v>36</v>
      </c>
      <c r="G123" s="64">
        <v>10</v>
      </c>
      <c r="H123" s="207">
        <v>0.7</v>
      </c>
      <c r="I123" s="207">
        <v>0.9</v>
      </c>
      <c r="J123" s="207">
        <v>1.6</v>
      </c>
      <c r="K123" s="208">
        <v>3.8</v>
      </c>
      <c r="L123" s="41"/>
      <c r="M123" s="196" t="s">
        <v>360</v>
      </c>
      <c r="N123" s="64"/>
      <c r="O123" s="64"/>
      <c r="P123" s="64" t="s">
        <v>38</v>
      </c>
      <c r="Q123" s="207" t="s">
        <v>56</v>
      </c>
      <c r="R123" s="64" t="s">
        <v>56</v>
      </c>
      <c r="S123" s="64" t="s">
        <v>33</v>
      </c>
      <c r="T123" s="212"/>
      <c r="U123" s="194" t="s">
        <v>36</v>
      </c>
      <c r="V123" s="41"/>
      <c r="W123" s="224" t="s">
        <v>379</v>
      </c>
      <c r="X123" s="211"/>
      <c r="Y123" s="211" t="s">
        <v>474</v>
      </c>
      <c r="Z123" s="211"/>
      <c r="AA123" s="211"/>
      <c r="AB123" s="211"/>
      <c r="AC123" s="211"/>
      <c r="AD123" s="211"/>
      <c r="AE123" s="211"/>
      <c r="AF123" s="211"/>
      <c r="AG123" s="192" t="s">
        <v>480</v>
      </c>
      <c r="AH123" s="208">
        <f>PRODUCT(500/114)</f>
        <v>4.3859649122807021</v>
      </c>
      <c r="AI123" s="193"/>
      <c r="AJ123" s="193"/>
      <c r="AK123" s="193"/>
      <c r="AL123" s="250"/>
      <c r="AM123" s="211"/>
      <c r="AN123" s="250"/>
      <c r="AO123" s="193"/>
      <c r="AP123" s="193"/>
      <c r="AQ123" s="194"/>
      <c r="AR123" s="25"/>
      <c r="AS123" s="25"/>
      <c r="AT123" s="25"/>
      <c r="AU123" s="25"/>
      <c r="AV123" s="25"/>
      <c r="AW123" s="25"/>
      <c r="AX123" s="25"/>
    </row>
    <row r="124" spans="1:50" s="11" customFormat="1" ht="15" customHeight="1" x14ac:dyDescent="0.2">
      <c r="A124" s="89"/>
      <c r="B124" s="191">
        <v>2013</v>
      </c>
      <c r="C124" s="64" t="s">
        <v>38</v>
      </c>
      <c r="D124" s="193" t="s">
        <v>39</v>
      </c>
      <c r="E124" s="64"/>
      <c r="F124" s="64">
        <v>37</v>
      </c>
      <c r="G124" s="64">
        <v>9</v>
      </c>
      <c r="H124" s="207">
        <v>0.66666666666666663</v>
      </c>
      <c r="I124" s="207">
        <v>0.77777777777777779</v>
      </c>
      <c r="J124" s="207">
        <v>1.4444444444444444</v>
      </c>
      <c r="K124" s="208">
        <v>2.3333333333333335</v>
      </c>
      <c r="L124" s="41"/>
      <c r="M124" s="196" t="s">
        <v>362</v>
      </c>
      <c r="N124" s="64"/>
      <c r="O124" s="64"/>
      <c r="P124" s="64" t="s">
        <v>38</v>
      </c>
      <c r="Q124" s="64" t="s">
        <v>56</v>
      </c>
      <c r="R124" s="64" t="s">
        <v>41</v>
      </c>
      <c r="S124" s="64" t="s">
        <v>40</v>
      </c>
      <c r="T124" s="212"/>
      <c r="U124" s="194" t="s">
        <v>36</v>
      </c>
      <c r="V124" s="41"/>
      <c r="W124" s="224" t="s">
        <v>380</v>
      </c>
      <c r="X124" s="211"/>
      <c r="Y124" s="211" t="s">
        <v>475</v>
      </c>
      <c r="Z124" s="211"/>
      <c r="AA124" s="211"/>
      <c r="AB124" s="211"/>
      <c r="AC124" s="211"/>
      <c r="AD124" s="211"/>
      <c r="AE124" s="211"/>
      <c r="AF124" s="211"/>
      <c r="AG124" s="192" t="s">
        <v>481</v>
      </c>
      <c r="AH124" s="208">
        <f>PRODUCT(600/135)</f>
        <v>4.4444444444444446</v>
      </c>
      <c r="AI124" s="193"/>
      <c r="AJ124" s="193"/>
      <c r="AK124" s="193"/>
      <c r="AL124" s="250"/>
      <c r="AM124" s="211"/>
      <c r="AN124" s="250"/>
      <c r="AO124" s="193"/>
      <c r="AP124" s="193"/>
      <c r="AQ124" s="195"/>
      <c r="AR124" s="25"/>
      <c r="AS124" s="25"/>
      <c r="AT124" s="25"/>
      <c r="AU124" s="25"/>
      <c r="AV124" s="25"/>
      <c r="AW124" s="25"/>
      <c r="AX124" s="25"/>
    </row>
    <row r="125" spans="1:50" s="11" customFormat="1" ht="15" customHeight="1" x14ac:dyDescent="0.2">
      <c r="A125" s="89"/>
      <c r="B125" s="191">
        <v>2014</v>
      </c>
      <c r="C125" s="64" t="s">
        <v>38</v>
      </c>
      <c r="D125" s="193" t="s">
        <v>39</v>
      </c>
      <c r="E125" s="64"/>
      <c r="F125" s="64">
        <v>38</v>
      </c>
      <c r="G125" s="64">
        <v>9</v>
      </c>
      <c r="H125" s="207">
        <v>1.3333333333333333</v>
      </c>
      <c r="I125" s="207">
        <v>0.33333333333333331</v>
      </c>
      <c r="J125" s="207">
        <v>1.6666666666666667</v>
      </c>
      <c r="K125" s="208">
        <v>3</v>
      </c>
      <c r="L125" s="41"/>
      <c r="M125" s="196" t="s">
        <v>364</v>
      </c>
      <c r="N125" s="64"/>
      <c r="O125" s="64"/>
      <c r="P125" s="64" t="s">
        <v>38</v>
      </c>
      <c r="Q125" s="64" t="s">
        <v>41</v>
      </c>
      <c r="R125" s="64" t="s">
        <v>57</v>
      </c>
      <c r="S125" s="242" t="s">
        <v>37</v>
      </c>
      <c r="T125" s="212"/>
      <c r="U125" s="194" t="s">
        <v>36</v>
      </c>
      <c r="V125" s="41"/>
      <c r="W125" s="224" t="s">
        <v>381</v>
      </c>
      <c r="X125" s="211"/>
      <c r="Y125" s="211" t="s">
        <v>476</v>
      </c>
      <c r="Z125" s="211"/>
      <c r="AA125" s="211"/>
      <c r="AB125" s="211"/>
      <c r="AC125" s="211"/>
      <c r="AD125" s="211"/>
      <c r="AE125" s="211"/>
      <c r="AF125" s="211"/>
      <c r="AG125" s="192" t="s">
        <v>482</v>
      </c>
      <c r="AH125" s="208">
        <f>PRODUCT(700/159)</f>
        <v>4.4025157232704402</v>
      </c>
      <c r="AI125" s="193"/>
      <c r="AJ125" s="193"/>
      <c r="AK125" s="193"/>
      <c r="AL125" s="250"/>
      <c r="AM125" s="211"/>
      <c r="AN125" s="250"/>
      <c r="AO125" s="193"/>
      <c r="AP125" s="193"/>
      <c r="AQ125" s="195"/>
      <c r="AR125" s="25"/>
      <c r="AS125" s="25"/>
      <c r="AT125" s="25"/>
      <c r="AU125" s="25"/>
      <c r="AV125" s="25"/>
      <c r="AW125" s="25"/>
      <c r="AX125" s="25"/>
    </row>
    <row r="126" spans="1:50" s="11" customFormat="1" ht="15" customHeight="1" x14ac:dyDescent="0.2">
      <c r="A126" s="89"/>
      <c r="B126" s="191">
        <v>2015</v>
      </c>
      <c r="C126" s="64" t="s">
        <v>38</v>
      </c>
      <c r="D126" s="193" t="s">
        <v>39</v>
      </c>
      <c r="E126" s="64"/>
      <c r="F126" s="64">
        <v>39</v>
      </c>
      <c r="G126" s="64">
        <v>11</v>
      </c>
      <c r="H126" s="240">
        <v>1.6363636363636365</v>
      </c>
      <c r="I126" s="207">
        <v>0.72727272727272729</v>
      </c>
      <c r="J126" s="207">
        <v>2.3636363636363638</v>
      </c>
      <c r="K126" s="208">
        <v>3.1818181818181817</v>
      </c>
      <c r="L126" s="41"/>
      <c r="M126" s="196" t="s">
        <v>366</v>
      </c>
      <c r="N126" s="64"/>
      <c r="O126" s="64"/>
      <c r="P126" s="64" t="s">
        <v>38</v>
      </c>
      <c r="Q126" s="242" t="s">
        <v>55</v>
      </c>
      <c r="R126" s="64" t="s">
        <v>57</v>
      </c>
      <c r="S126" s="64" t="s">
        <v>37</v>
      </c>
      <c r="T126" s="212"/>
      <c r="U126" s="194" t="s">
        <v>36</v>
      </c>
      <c r="V126" s="41"/>
      <c r="W126" s="224" t="s">
        <v>402</v>
      </c>
      <c r="X126" s="211"/>
      <c r="Y126" s="211" t="s">
        <v>477</v>
      </c>
      <c r="Z126" s="211"/>
      <c r="AA126" s="211"/>
      <c r="AB126" s="211"/>
      <c r="AC126" s="211"/>
      <c r="AD126" s="211"/>
      <c r="AE126" s="211"/>
      <c r="AF126" s="211"/>
      <c r="AG126" s="192" t="s">
        <v>483</v>
      </c>
      <c r="AH126" s="208">
        <f>PRODUCT(800/187)</f>
        <v>4.2780748663101607</v>
      </c>
      <c r="AI126" s="193"/>
      <c r="AJ126" s="193"/>
      <c r="AK126" s="193"/>
      <c r="AL126" s="193"/>
      <c r="AM126" s="192"/>
      <c r="AN126" s="193"/>
      <c r="AO126" s="193"/>
      <c r="AP126" s="193"/>
      <c r="AQ126" s="195"/>
      <c r="AR126" s="25"/>
      <c r="AS126" s="25"/>
      <c r="AT126" s="25"/>
      <c r="AU126" s="25"/>
      <c r="AV126" s="25"/>
      <c r="AW126" s="25"/>
      <c r="AX126" s="25"/>
    </row>
    <row r="127" spans="1:50" s="11" customFormat="1" ht="15" customHeight="1" x14ac:dyDescent="0.2">
      <c r="A127" s="89"/>
      <c r="B127" s="191">
        <v>2016</v>
      </c>
      <c r="C127" s="64" t="s">
        <v>36</v>
      </c>
      <c r="D127" s="193" t="s">
        <v>39</v>
      </c>
      <c r="E127" s="64"/>
      <c r="F127" s="64">
        <v>40</v>
      </c>
      <c r="G127" s="64">
        <v>11</v>
      </c>
      <c r="H127" s="207">
        <v>1.4545454545454546</v>
      </c>
      <c r="I127" s="207">
        <v>0.72727272727272729</v>
      </c>
      <c r="J127" s="207">
        <v>2.1818181818181817</v>
      </c>
      <c r="K127" s="208">
        <v>3.9090909090909092</v>
      </c>
      <c r="L127" s="41"/>
      <c r="M127" s="196" t="s">
        <v>368</v>
      </c>
      <c r="N127" s="64"/>
      <c r="O127" s="64"/>
      <c r="P127" s="64" t="s">
        <v>38</v>
      </c>
      <c r="Q127" s="64" t="s">
        <v>55</v>
      </c>
      <c r="R127" s="242" t="s">
        <v>55</v>
      </c>
      <c r="S127" s="64" t="s">
        <v>37</v>
      </c>
      <c r="T127" s="212"/>
      <c r="U127" s="194" t="s">
        <v>36</v>
      </c>
      <c r="V127" s="41"/>
      <c r="W127" s="224" t="s">
        <v>479</v>
      </c>
      <c r="X127" s="211"/>
      <c r="Y127" s="211" t="s">
        <v>478</v>
      </c>
      <c r="Z127" s="211"/>
      <c r="AA127" s="211"/>
      <c r="AB127" s="211"/>
      <c r="AC127" s="211"/>
      <c r="AD127" s="211"/>
      <c r="AE127" s="211"/>
      <c r="AF127" s="211"/>
      <c r="AG127" s="192" t="s">
        <v>484</v>
      </c>
      <c r="AH127" s="208">
        <f>PRODUCT(900/217)</f>
        <v>4.1474654377880187</v>
      </c>
      <c r="AI127" s="211"/>
      <c r="AJ127" s="211"/>
      <c r="AK127" s="193"/>
      <c r="AL127" s="193"/>
      <c r="AM127" s="192"/>
      <c r="AN127" s="193"/>
      <c r="AO127" s="193"/>
      <c r="AP127" s="193"/>
      <c r="AQ127" s="195"/>
      <c r="AR127" s="25"/>
      <c r="AS127" s="25"/>
      <c r="AT127" s="25"/>
      <c r="AU127" s="25"/>
      <c r="AV127" s="25"/>
      <c r="AW127" s="25"/>
      <c r="AX127" s="25"/>
    </row>
    <row r="128" spans="1:50" s="11" customFormat="1" ht="15" customHeight="1" x14ac:dyDescent="0.25">
      <c r="A128" s="89"/>
      <c r="B128" s="191">
        <v>2017</v>
      </c>
      <c r="C128" s="64" t="s">
        <v>36</v>
      </c>
      <c r="D128" s="193" t="s">
        <v>39</v>
      </c>
      <c r="E128" s="64"/>
      <c r="F128" s="64">
        <v>41</v>
      </c>
      <c r="G128" s="197">
        <v>12</v>
      </c>
      <c r="H128" s="207">
        <v>0.58333333333333337</v>
      </c>
      <c r="I128" s="207">
        <v>0.41666666666666669</v>
      </c>
      <c r="J128" s="207">
        <v>1</v>
      </c>
      <c r="K128" s="208">
        <v>3.3333333333333335</v>
      </c>
      <c r="L128" s="41"/>
      <c r="M128" s="196" t="s">
        <v>370</v>
      </c>
      <c r="N128" s="64"/>
      <c r="O128" s="64"/>
      <c r="P128" s="64" t="s">
        <v>38</v>
      </c>
      <c r="Q128" s="64" t="s">
        <v>55</v>
      </c>
      <c r="R128" s="64" t="s">
        <v>57</v>
      </c>
      <c r="S128" s="64" t="s">
        <v>37</v>
      </c>
      <c r="T128" s="212"/>
      <c r="U128" s="194" t="s">
        <v>36</v>
      </c>
      <c r="V128" s="41"/>
      <c r="W128" s="196">
        <v>1000</v>
      </c>
      <c r="X128" s="211"/>
      <c r="Y128" s="211" t="s">
        <v>686</v>
      </c>
      <c r="Z128" s="211"/>
      <c r="AA128" s="211"/>
      <c r="AB128" s="211"/>
      <c r="AC128" s="211"/>
      <c r="AD128" s="211"/>
      <c r="AE128" s="211"/>
      <c r="AF128" s="211"/>
      <c r="AG128" s="192" t="s">
        <v>687</v>
      </c>
      <c r="AH128" s="208">
        <f>PRODUCT(1000/251)</f>
        <v>3.9840637450199203</v>
      </c>
      <c r="AI128" s="211"/>
      <c r="AJ128" s="211"/>
      <c r="AK128" s="193"/>
      <c r="AL128" s="193"/>
      <c r="AM128" s="192"/>
      <c r="AN128" s="193"/>
      <c r="AO128" s="193"/>
      <c r="AP128" s="193"/>
      <c r="AQ128" s="195"/>
      <c r="AR128" s="42"/>
      <c r="AS128" s="42"/>
    </row>
    <row r="129" spans="1:45" s="11" customFormat="1" ht="15" customHeight="1" x14ac:dyDescent="0.25">
      <c r="A129" s="89"/>
      <c r="B129" s="191">
        <v>2018</v>
      </c>
      <c r="C129" s="64" t="s">
        <v>40</v>
      </c>
      <c r="D129" s="193" t="s">
        <v>39</v>
      </c>
      <c r="E129" s="64"/>
      <c r="F129" s="64">
        <v>42</v>
      </c>
      <c r="G129" s="64">
        <v>10</v>
      </c>
      <c r="H129" s="207">
        <v>0.6</v>
      </c>
      <c r="I129" s="207">
        <v>0.3</v>
      </c>
      <c r="J129" s="207">
        <v>0.9</v>
      </c>
      <c r="K129" s="208">
        <v>3.6</v>
      </c>
      <c r="L129" s="41"/>
      <c r="M129" s="196" t="s">
        <v>372</v>
      </c>
      <c r="N129" s="64"/>
      <c r="O129" s="64"/>
      <c r="P129" s="64" t="s">
        <v>38</v>
      </c>
      <c r="Q129" s="64" t="s">
        <v>57</v>
      </c>
      <c r="R129" s="64" t="s">
        <v>57</v>
      </c>
      <c r="S129" s="64" t="s">
        <v>37</v>
      </c>
      <c r="T129" s="212"/>
      <c r="U129" s="194" t="s">
        <v>36</v>
      </c>
      <c r="V129" s="41"/>
      <c r="W129" s="23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  <c r="AH129" s="220"/>
      <c r="AI129" s="211"/>
      <c r="AJ129" s="211"/>
      <c r="AK129" s="193"/>
      <c r="AL129" s="193"/>
      <c r="AM129" s="192"/>
      <c r="AN129" s="193"/>
      <c r="AO129" s="193"/>
      <c r="AP129" s="193"/>
      <c r="AQ129" s="195"/>
      <c r="AR129" s="42"/>
      <c r="AS129" s="42"/>
    </row>
    <row r="130" spans="1:45" s="11" customFormat="1" ht="15" customHeight="1" x14ac:dyDescent="0.25">
      <c r="A130" s="89"/>
      <c r="B130" s="191">
        <v>2019</v>
      </c>
      <c r="C130" s="64"/>
      <c r="D130" s="193"/>
      <c r="E130" s="64"/>
      <c r="F130" s="64">
        <v>43</v>
      </c>
      <c r="G130" s="64"/>
      <c r="H130" s="207"/>
      <c r="I130" s="207"/>
      <c r="J130" s="207"/>
      <c r="K130" s="208"/>
      <c r="L130" s="41"/>
      <c r="M130" s="196" t="s">
        <v>594</v>
      </c>
      <c r="N130" s="64"/>
      <c r="O130" s="64"/>
      <c r="P130" s="64" t="s">
        <v>38</v>
      </c>
      <c r="Q130" s="64" t="s">
        <v>57</v>
      </c>
      <c r="R130" s="64" t="s">
        <v>57</v>
      </c>
      <c r="S130" s="64" t="s">
        <v>37</v>
      </c>
      <c r="T130" s="212"/>
      <c r="U130" s="194" t="s">
        <v>40</v>
      </c>
      <c r="V130" s="41"/>
      <c r="W130" s="231"/>
      <c r="X130" s="211"/>
      <c r="Y130" s="211"/>
      <c r="Z130" s="211"/>
      <c r="AA130" s="211"/>
      <c r="AB130" s="211"/>
      <c r="AC130" s="211"/>
      <c r="AD130" s="211"/>
      <c r="AE130" s="211"/>
      <c r="AF130" s="211"/>
      <c r="AG130" s="211"/>
      <c r="AH130" s="220"/>
      <c r="AI130" s="211"/>
      <c r="AJ130" s="211"/>
      <c r="AK130" s="193"/>
      <c r="AL130" s="193"/>
      <c r="AM130" s="192"/>
      <c r="AN130" s="193"/>
      <c r="AO130" s="193"/>
      <c r="AP130" s="193"/>
      <c r="AQ130" s="195"/>
      <c r="AR130" s="38"/>
      <c r="AS130" s="42"/>
    </row>
    <row r="131" spans="1:45" s="11" customFormat="1" ht="15" customHeight="1" x14ac:dyDescent="0.25">
      <c r="A131" s="89"/>
      <c r="B131" s="191">
        <v>2020</v>
      </c>
      <c r="C131" s="64" t="s">
        <v>36</v>
      </c>
      <c r="D131" s="193" t="s">
        <v>42</v>
      </c>
      <c r="E131" s="64"/>
      <c r="F131" s="64">
        <v>44</v>
      </c>
      <c r="G131" s="64">
        <v>8</v>
      </c>
      <c r="H131" s="207">
        <v>0.13</v>
      </c>
      <c r="I131" s="207">
        <v>0.38</v>
      </c>
      <c r="J131" s="207">
        <v>0.5</v>
      </c>
      <c r="K131" s="208">
        <v>1.38</v>
      </c>
      <c r="L131" s="41"/>
      <c r="M131" s="196" t="s">
        <v>595</v>
      </c>
      <c r="N131" s="64"/>
      <c r="O131" s="64"/>
      <c r="P131" s="64" t="s">
        <v>38</v>
      </c>
      <c r="Q131" s="64" t="s">
        <v>55</v>
      </c>
      <c r="R131" s="64" t="s">
        <v>34</v>
      </c>
      <c r="S131" s="64" t="s">
        <v>37</v>
      </c>
      <c r="T131" s="212"/>
      <c r="U131" s="194" t="s">
        <v>40</v>
      </c>
      <c r="V131" s="41"/>
      <c r="W131" s="231"/>
      <c r="X131" s="211"/>
      <c r="Y131" s="211"/>
      <c r="Z131" s="211"/>
      <c r="AA131" s="211"/>
      <c r="AB131" s="211"/>
      <c r="AC131" s="211"/>
      <c r="AD131" s="211"/>
      <c r="AE131" s="211"/>
      <c r="AF131" s="211"/>
      <c r="AG131" s="211"/>
      <c r="AH131" s="220"/>
      <c r="AI131" s="211"/>
      <c r="AJ131" s="211"/>
      <c r="AK131" s="193"/>
      <c r="AL131" s="193"/>
      <c r="AM131" s="192"/>
      <c r="AN131" s="193"/>
      <c r="AO131" s="193"/>
      <c r="AP131" s="193"/>
      <c r="AQ131" s="195"/>
      <c r="AR131" s="38"/>
      <c r="AS131" s="42"/>
    </row>
    <row r="132" spans="1:45" s="11" customFormat="1" ht="15" customHeight="1" x14ac:dyDescent="0.25">
      <c r="A132" s="89"/>
      <c r="B132" s="191">
        <v>2021</v>
      </c>
      <c r="C132" s="64" t="s">
        <v>36</v>
      </c>
      <c r="D132" s="193" t="s">
        <v>42</v>
      </c>
      <c r="E132" s="64"/>
      <c r="F132" s="64">
        <v>45</v>
      </c>
      <c r="G132" s="64">
        <v>4</v>
      </c>
      <c r="H132" s="207">
        <v>0.25</v>
      </c>
      <c r="I132" s="207">
        <v>0.5</v>
      </c>
      <c r="J132" s="207">
        <v>0.75</v>
      </c>
      <c r="K132" s="208">
        <f>PRODUCT(11/4)</f>
        <v>2.75</v>
      </c>
      <c r="L132" s="41"/>
      <c r="M132" s="196" t="s">
        <v>627</v>
      </c>
      <c r="N132" s="64"/>
      <c r="O132" s="64"/>
      <c r="P132" s="64" t="s">
        <v>38</v>
      </c>
      <c r="Q132" s="64" t="s">
        <v>55</v>
      </c>
      <c r="R132" s="64" t="s">
        <v>55</v>
      </c>
      <c r="S132" s="64" t="s">
        <v>37</v>
      </c>
      <c r="T132" s="212"/>
      <c r="U132" s="194" t="s">
        <v>40</v>
      </c>
      <c r="V132" s="41"/>
      <c r="W132" s="23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  <c r="AH132" s="220"/>
      <c r="AI132" s="211"/>
      <c r="AJ132" s="211"/>
      <c r="AK132" s="193"/>
      <c r="AL132" s="193"/>
      <c r="AM132" s="192"/>
      <c r="AN132" s="193"/>
      <c r="AO132" s="193"/>
      <c r="AP132" s="193"/>
      <c r="AQ132" s="195"/>
      <c r="AR132" s="38"/>
      <c r="AS132" s="42"/>
    </row>
    <row r="133" spans="1:45" s="11" customFormat="1" ht="15" customHeight="1" x14ac:dyDescent="0.25">
      <c r="A133" s="89"/>
      <c r="B133" s="204"/>
      <c r="C133" s="199"/>
      <c r="D133" s="199"/>
      <c r="E133" s="199"/>
      <c r="F133" s="199"/>
      <c r="G133" s="199"/>
      <c r="H133" s="228"/>
      <c r="I133" s="228"/>
      <c r="J133" s="228"/>
      <c r="K133" s="229"/>
      <c r="L133" s="41"/>
      <c r="M133" s="204"/>
      <c r="N133" s="199"/>
      <c r="O133" s="199"/>
      <c r="P133" s="199"/>
      <c r="Q133" s="199"/>
      <c r="R133" s="199"/>
      <c r="S133" s="199"/>
      <c r="T133" s="199"/>
      <c r="U133" s="229"/>
      <c r="V133" s="41"/>
      <c r="W133" s="204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200"/>
      <c r="AI133" s="199"/>
      <c r="AJ133" s="199"/>
      <c r="AK133" s="199"/>
      <c r="AL133" s="199"/>
      <c r="AM133" s="199"/>
      <c r="AN133" s="199"/>
      <c r="AO133" s="199"/>
      <c r="AP133" s="199"/>
      <c r="AQ133" s="200"/>
      <c r="AR133" s="42"/>
      <c r="AS133" s="42"/>
    </row>
    <row r="134" spans="1:45" s="11" customFormat="1" ht="15" customHeight="1" x14ac:dyDescent="0.25">
      <c r="A134" s="8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5"/>
      <c r="AM134" s="25"/>
      <c r="AN134" s="25"/>
      <c r="AO134" s="38"/>
      <c r="AP134" s="38"/>
      <c r="AQ134" s="38"/>
      <c r="AR134" s="42"/>
      <c r="AS134" s="42"/>
    </row>
    <row r="135" spans="1:45" s="11" customFormat="1" ht="15" customHeight="1" x14ac:dyDescent="0.25">
      <c r="A135" s="8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5"/>
      <c r="AM135" s="25"/>
      <c r="AN135" s="25"/>
      <c r="AO135" s="38"/>
      <c r="AP135" s="38"/>
      <c r="AQ135" s="38"/>
      <c r="AR135" s="42"/>
      <c r="AS135" s="3"/>
    </row>
    <row r="136" spans="1:45" s="11" customFormat="1" ht="15" customHeight="1" x14ac:dyDescent="0.2">
      <c r="A136" s="8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"/>
    </row>
    <row r="137" spans="1:45" s="11" customFormat="1" ht="15" customHeight="1" x14ac:dyDescent="0.2">
      <c r="A137" s="8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"/>
    </row>
    <row r="138" spans="1:45" s="11" customFormat="1" ht="15" customHeight="1" x14ac:dyDescent="0.2">
      <c r="A138" s="8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"/>
    </row>
    <row r="139" spans="1:45" s="11" customFormat="1" ht="15" customHeight="1" x14ac:dyDescent="0.2">
      <c r="A139" s="8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"/>
    </row>
    <row r="140" spans="1:45" s="11" customFormat="1" ht="15" customHeight="1" x14ac:dyDescent="0.2">
      <c r="A140" s="8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"/>
    </row>
    <row r="141" spans="1:45" s="11" customFormat="1" ht="15" customHeight="1" x14ac:dyDescent="0.2">
      <c r="A141" s="8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"/>
    </row>
    <row r="142" spans="1:45" s="11" customFormat="1" ht="15" customHeight="1" x14ac:dyDescent="0.2">
      <c r="A142" s="8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"/>
    </row>
    <row r="143" spans="1:45" s="11" customFormat="1" ht="15" customHeight="1" x14ac:dyDescent="0.2">
      <c r="A143" s="8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"/>
    </row>
    <row r="144" spans="1:45" s="11" customFormat="1" ht="15" customHeight="1" x14ac:dyDescent="0.2">
      <c r="A144" s="8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"/>
    </row>
    <row r="145" spans="1:45" s="11" customFormat="1" ht="15" customHeight="1" x14ac:dyDescent="0.2">
      <c r="A145" s="8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"/>
    </row>
    <row r="146" spans="1:45" s="11" customFormat="1" ht="15" customHeight="1" x14ac:dyDescent="0.2">
      <c r="A146" s="8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"/>
    </row>
    <row r="147" spans="1:45" s="11" customFormat="1" ht="15" customHeight="1" x14ac:dyDescent="0.2">
      <c r="A147" s="8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"/>
    </row>
    <row r="148" spans="1:45" s="11" customFormat="1" ht="15" customHeight="1" x14ac:dyDescent="0.2">
      <c r="A148" s="8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"/>
    </row>
    <row r="149" spans="1:45" s="11" customFormat="1" ht="15" customHeight="1" x14ac:dyDescent="0.2">
      <c r="A149" s="8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"/>
    </row>
    <row r="150" spans="1:45" s="11" customFormat="1" ht="15" customHeight="1" x14ac:dyDescent="0.2">
      <c r="A150" s="8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"/>
    </row>
    <row r="151" spans="1:45" s="11" customFormat="1" ht="15" customHeight="1" x14ac:dyDescent="0.2">
      <c r="A151" s="8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"/>
    </row>
    <row r="152" spans="1:45" s="11" customFormat="1" ht="15" customHeight="1" x14ac:dyDescent="0.2">
      <c r="A152" s="8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"/>
    </row>
    <row r="153" spans="1:45" s="11" customFormat="1" ht="15" customHeight="1" x14ac:dyDescent="0.2">
      <c r="A153" s="8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"/>
    </row>
    <row r="154" spans="1:45" s="11" customFormat="1" ht="15" customHeight="1" x14ac:dyDescent="0.2">
      <c r="A154" s="8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"/>
    </row>
    <row r="155" spans="1:45" s="11" customFormat="1" ht="15" customHeight="1" x14ac:dyDescent="0.2">
      <c r="A155" s="8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"/>
    </row>
    <row r="156" spans="1:45" s="11" customFormat="1" ht="15" customHeight="1" x14ac:dyDescent="0.2">
      <c r="A156" s="8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"/>
    </row>
    <row r="157" spans="1:45" s="11" customFormat="1" ht="15" customHeight="1" x14ac:dyDescent="0.2">
      <c r="A157" s="8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"/>
    </row>
    <row r="158" spans="1:45" s="11" customFormat="1" ht="15" customHeight="1" x14ac:dyDescent="0.2">
      <c r="A158" s="8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"/>
    </row>
    <row r="159" spans="1:45" s="11" customFormat="1" ht="15" customHeight="1" x14ac:dyDescent="0.2">
      <c r="A159" s="8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"/>
    </row>
    <row r="160" spans="1:45" s="11" customFormat="1" ht="15" customHeight="1" x14ac:dyDescent="0.2">
      <c r="A160" s="8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"/>
    </row>
    <row r="161" spans="1:45" s="11" customFormat="1" ht="15" customHeight="1" x14ac:dyDescent="0.2">
      <c r="A161" s="8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"/>
    </row>
    <row r="162" spans="1:45" s="11" customFormat="1" ht="15" customHeight="1" x14ac:dyDescent="0.2">
      <c r="A162" s="8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"/>
    </row>
    <row r="163" spans="1:45" s="11" customFormat="1" ht="15" customHeight="1" x14ac:dyDescent="0.2">
      <c r="A163" s="8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"/>
    </row>
    <row r="164" spans="1:45" s="11" customFormat="1" ht="15" customHeight="1" x14ac:dyDescent="0.2">
      <c r="A164" s="8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"/>
    </row>
    <row r="165" spans="1:45" s="11" customFormat="1" ht="15" customHeight="1" x14ac:dyDescent="0.2">
      <c r="A165" s="8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"/>
    </row>
    <row r="166" spans="1:45" s="11" customFormat="1" ht="15" customHeight="1" x14ac:dyDescent="0.2">
      <c r="A166" s="8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"/>
    </row>
    <row r="167" spans="1:45" s="11" customFormat="1" ht="15" customHeight="1" x14ac:dyDescent="0.2">
      <c r="A167" s="8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"/>
    </row>
    <row r="168" spans="1:45" s="11" customFormat="1" ht="15" customHeight="1" x14ac:dyDescent="0.2">
      <c r="A168" s="8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1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"/>
    </row>
    <row r="169" spans="1:45" s="11" customFormat="1" ht="15" customHeight="1" x14ac:dyDescent="0.2">
      <c r="A169" s="8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1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"/>
    </row>
    <row r="170" spans="1:45" s="11" customFormat="1" ht="15" customHeight="1" x14ac:dyDescent="0.2">
      <c r="A170" s="8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1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"/>
    </row>
    <row r="171" spans="1:45" s="11" customFormat="1" ht="15" customHeight="1" x14ac:dyDescent="0.2">
      <c r="A171" s="8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1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"/>
    </row>
    <row r="172" spans="1:45" s="11" customFormat="1" ht="15" customHeight="1" x14ac:dyDescent="0.2">
      <c r="A172" s="8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1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"/>
    </row>
    <row r="173" spans="1:45" s="11" customFormat="1" ht="15" customHeight="1" x14ac:dyDescent="0.2">
      <c r="A173" s="8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1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"/>
    </row>
    <row r="174" spans="1:45" s="11" customFormat="1" ht="15" customHeight="1" x14ac:dyDescent="0.2">
      <c r="A174" s="8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1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"/>
    </row>
    <row r="175" spans="1:45" s="11" customFormat="1" ht="15" customHeight="1" x14ac:dyDescent="0.2">
      <c r="A175" s="8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1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"/>
    </row>
    <row r="176" spans="1:45" s="11" customFormat="1" ht="15" customHeight="1" x14ac:dyDescent="0.2">
      <c r="A176" s="8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1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"/>
    </row>
    <row r="177" spans="1:45" s="11" customFormat="1" ht="15" customHeight="1" x14ac:dyDescent="0.2">
      <c r="A177" s="8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1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"/>
    </row>
    <row r="178" spans="1:45" s="11" customFormat="1" ht="15" customHeight="1" x14ac:dyDescent="0.2">
      <c r="A178" s="8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1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"/>
    </row>
    <row r="179" spans="1:45" s="11" customFormat="1" ht="15" customHeight="1" x14ac:dyDescent="0.2">
      <c r="A179" s="8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1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"/>
    </row>
    <row r="180" spans="1:45" s="11" customFormat="1" ht="15" customHeight="1" x14ac:dyDescent="0.2">
      <c r="A180" s="8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1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"/>
    </row>
    <row r="181" spans="1:45" s="11" customFormat="1" ht="15" customHeight="1" x14ac:dyDescent="0.2">
      <c r="A181" s="8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1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"/>
    </row>
    <row r="182" spans="1:45" s="11" customFormat="1" ht="15" customHeight="1" x14ac:dyDescent="0.2">
      <c r="A182" s="8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1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"/>
    </row>
    <row r="183" spans="1:45" s="11" customFormat="1" ht="15" customHeight="1" x14ac:dyDescent="0.2">
      <c r="A183" s="8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1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"/>
    </row>
    <row r="184" spans="1:45" s="11" customFormat="1" ht="15" customHeight="1" x14ac:dyDescent="0.2">
      <c r="A184" s="8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1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"/>
    </row>
    <row r="185" spans="1:45" s="11" customFormat="1" ht="15" customHeight="1" x14ac:dyDescent="0.25">
      <c r="A185" s="8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1"/>
      <c r="AG185" s="38"/>
      <c r="AH185" s="38"/>
      <c r="AI185" s="38"/>
      <c r="AJ185" s="38"/>
      <c r="AK185" s="38"/>
      <c r="AL185" s="25"/>
      <c r="AM185" s="25"/>
      <c r="AN185" s="25"/>
      <c r="AO185" s="38"/>
      <c r="AP185" s="38"/>
      <c r="AQ185" s="38"/>
      <c r="AR185" s="42"/>
      <c r="AS185" s="3"/>
    </row>
    <row r="186" spans="1:45" s="11" customFormat="1" ht="15" customHeight="1" x14ac:dyDescent="0.25">
      <c r="A186" s="8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1"/>
      <c r="AG186" s="38"/>
      <c r="AH186" s="38"/>
      <c r="AI186" s="38"/>
      <c r="AJ186" s="38"/>
      <c r="AK186" s="38"/>
      <c r="AL186" s="25"/>
      <c r="AM186" s="25"/>
      <c r="AN186" s="25"/>
      <c r="AO186" s="38"/>
      <c r="AP186" s="38"/>
      <c r="AQ186" s="38"/>
      <c r="AR186" s="42"/>
      <c r="AS186" s="3"/>
    </row>
    <row r="187" spans="1:45" s="11" customFormat="1" ht="15" customHeight="1" x14ac:dyDescent="0.25">
      <c r="A187" s="8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1"/>
      <c r="AG187" s="38"/>
      <c r="AH187" s="38"/>
      <c r="AI187" s="38"/>
      <c r="AJ187" s="38"/>
      <c r="AK187" s="38"/>
      <c r="AL187" s="25"/>
      <c r="AM187" s="25"/>
      <c r="AN187" s="25"/>
      <c r="AO187" s="38"/>
      <c r="AP187" s="38"/>
      <c r="AQ187" s="38"/>
      <c r="AR187" s="42"/>
      <c r="AS187" s="3"/>
    </row>
    <row r="188" spans="1:45" s="11" customFormat="1" ht="15" customHeight="1" x14ac:dyDescent="0.25">
      <c r="A188" s="8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1"/>
      <c r="AG188" s="38"/>
      <c r="AH188" s="38"/>
      <c r="AI188" s="38"/>
      <c r="AJ188" s="38"/>
      <c r="AK188" s="38"/>
      <c r="AL188" s="25"/>
      <c r="AM188" s="25"/>
      <c r="AN188" s="25"/>
      <c r="AO188" s="38"/>
      <c r="AP188" s="38"/>
      <c r="AQ188" s="38"/>
      <c r="AR188" s="42"/>
      <c r="AS188" s="3"/>
    </row>
    <row r="189" spans="1:45" s="11" customFormat="1" ht="15" customHeight="1" x14ac:dyDescent="0.25">
      <c r="A189" s="8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1"/>
      <c r="AG189" s="38"/>
      <c r="AH189" s="38"/>
      <c r="AI189" s="38"/>
      <c r="AJ189" s="38"/>
      <c r="AK189" s="38"/>
      <c r="AL189" s="25"/>
      <c r="AM189" s="25"/>
      <c r="AN189" s="25"/>
      <c r="AO189" s="38"/>
      <c r="AP189" s="38"/>
      <c r="AQ189" s="38"/>
      <c r="AR189" s="42"/>
      <c r="AS189" s="3"/>
    </row>
    <row r="190" spans="1:45" s="11" customFormat="1" ht="15" customHeight="1" x14ac:dyDescent="0.25">
      <c r="A190" s="8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1"/>
      <c r="AG190" s="38"/>
      <c r="AH190" s="38"/>
      <c r="AI190" s="38"/>
      <c r="AJ190" s="38"/>
      <c r="AK190" s="38"/>
      <c r="AL190" s="25"/>
      <c r="AM190" s="25"/>
      <c r="AN190" s="25"/>
      <c r="AO190" s="38"/>
      <c r="AP190" s="38"/>
      <c r="AQ190" s="38"/>
      <c r="AR190" s="42"/>
      <c r="AS190" s="3"/>
    </row>
    <row r="191" spans="1:45" s="11" customFormat="1" ht="15" customHeight="1" x14ac:dyDescent="0.25">
      <c r="A191" s="8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1"/>
      <c r="AG191" s="38"/>
      <c r="AH191" s="38"/>
      <c r="AI191" s="38"/>
      <c r="AJ191" s="38"/>
      <c r="AK191" s="38"/>
      <c r="AL191" s="25"/>
      <c r="AM191" s="25"/>
      <c r="AN191" s="25"/>
      <c r="AO191" s="38"/>
      <c r="AP191" s="38"/>
      <c r="AQ191" s="38"/>
      <c r="AR191" s="42"/>
      <c r="AS191" s="3"/>
    </row>
    <row r="192" spans="1:45" s="11" customFormat="1" ht="15" customHeight="1" x14ac:dyDescent="0.25">
      <c r="A192" s="8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1"/>
      <c r="AG192" s="38"/>
      <c r="AH192" s="38"/>
      <c r="AI192" s="38"/>
      <c r="AJ192" s="38"/>
      <c r="AK192" s="38"/>
      <c r="AL192" s="25"/>
      <c r="AM192" s="25"/>
      <c r="AN192" s="25"/>
      <c r="AO192" s="38"/>
      <c r="AP192" s="38"/>
      <c r="AQ192" s="38"/>
      <c r="AR192" s="42"/>
      <c r="AS192" s="3"/>
    </row>
    <row r="193" spans="1:45" s="11" customFormat="1" ht="15" customHeight="1" x14ac:dyDescent="0.25">
      <c r="A193" s="8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1"/>
      <c r="AG193" s="38"/>
      <c r="AH193" s="38"/>
      <c r="AI193" s="38"/>
      <c r="AJ193" s="38"/>
      <c r="AK193" s="38"/>
      <c r="AL193" s="25"/>
      <c r="AM193" s="25"/>
      <c r="AN193" s="25"/>
      <c r="AO193" s="38"/>
      <c r="AP193" s="38"/>
      <c r="AQ193" s="38"/>
      <c r="AR193" s="42"/>
      <c r="AS193" s="3"/>
    </row>
    <row r="194" spans="1:45" s="11" customFormat="1" ht="15" customHeight="1" x14ac:dyDescent="0.25">
      <c r="A194" s="8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1"/>
      <c r="AG194" s="38"/>
      <c r="AH194" s="38"/>
      <c r="AI194" s="38"/>
      <c r="AJ194" s="38"/>
      <c r="AK194" s="38"/>
      <c r="AL194" s="25"/>
      <c r="AM194" s="25"/>
      <c r="AN194" s="25"/>
      <c r="AO194" s="38"/>
      <c r="AP194" s="38"/>
      <c r="AQ194" s="38"/>
      <c r="AR194" s="42"/>
      <c r="AS194" s="3"/>
    </row>
    <row r="195" spans="1:45" s="11" customFormat="1" ht="15" customHeight="1" x14ac:dyDescent="0.25">
      <c r="A195" s="8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1"/>
      <c r="AG195" s="38"/>
      <c r="AH195" s="38"/>
      <c r="AI195" s="38"/>
      <c r="AJ195" s="38"/>
      <c r="AK195" s="38"/>
      <c r="AL195" s="25"/>
      <c r="AM195" s="25"/>
      <c r="AN195" s="25"/>
      <c r="AO195" s="38"/>
      <c r="AP195" s="38"/>
      <c r="AQ195" s="38"/>
      <c r="AR195" s="42"/>
      <c r="AS195" s="3"/>
    </row>
    <row r="196" spans="1:45" s="11" customFormat="1" ht="15" customHeight="1" x14ac:dyDescent="0.25">
      <c r="A196" s="8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1"/>
      <c r="AG196" s="38"/>
      <c r="AH196" s="38"/>
      <c r="AI196" s="38"/>
      <c r="AJ196" s="38"/>
      <c r="AK196" s="38"/>
      <c r="AL196" s="25"/>
      <c r="AM196" s="25"/>
      <c r="AN196" s="25"/>
      <c r="AO196" s="38"/>
      <c r="AP196" s="38"/>
      <c r="AQ196" s="38"/>
      <c r="AR196" s="42"/>
      <c r="AS196" s="3"/>
    </row>
    <row r="197" spans="1:45" s="11" customFormat="1" ht="15" customHeight="1" x14ac:dyDescent="0.25">
      <c r="A197" s="8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1"/>
      <c r="AG197" s="38"/>
      <c r="AH197" s="38"/>
      <c r="AI197" s="38"/>
      <c r="AJ197" s="38"/>
      <c r="AK197" s="38"/>
      <c r="AL197" s="25"/>
      <c r="AM197" s="25"/>
      <c r="AN197" s="25"/>
      <c r="AO197" s="38"/>
      <c r="AP197" s="38"/>
      <c r="AQ197" s="38"/>
      <c r="AR197" s="42"/>
      <c r="AS197" s="3"/>
    </row>
    <row r="198" spans="1:45" s="11" customFormat="1" ht="15" customHeight="1" x14ac:dyDescent="0.25">
      <c r="A198" s="8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1"/>
      <c r="AG198" s="38"/>
      <c r="AH198" s="38"/>
      <c r="AI198" s="38"/>
      <c r="AJ198" s="38"/>
      <c r="AK198" s="38"/>
      <c r="AL198" s="25"/>
      <c r="AM198" s="25"/>
      <c r="AN198" s="25"/>
      <c r="AO198" s="38"/>
      <c r="AP198" s="38"/>
      <c r="AQ198" s="38"/>
      <c r="AR198" s="42"/>
      <c r="AS198" s="3"/>
    </row>
    <row r="199" spans="1:45" s="11" customFormat="1" ht="15" customHeight="1" x14ac:dyDescent="0.25">
      <c r="A199" s="8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1"/>
      <c r="AG199" s="38"/>
      <c r="AH199" s="38"/>
      <c r="AI199" s="38"/>
      <c r="AJ199" s="38"/>
      <c r="AK199" s="38"/>
      <c r="AL199" s="25"/>
      <c r="AM199" s="25"/>
      <c r="AN199" s="25"/>
      <c r="AO199" s="38"/>
      <c r="AP199" s="38"/>
      <c r="AQ199" s="38"/>
      <c r="AR199" s="42"/>
      <c r="AS199" s="3"/>
    </row>
    <row r="200" spans="1:45" s="11" customFormat="1" ht="15" customHeight="1" x14ac:dyDescent="0.25">
      <c r="A200" s="8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1"/>
      <c r="AG200" s="38"/>
      <c r="AH200" s="38"/>
      <c r="AI200" s="38"/>
      <c r="AJ200" s="38"/>
      <c r="AK200" s="38"/>
      <c r="AL200" s="25"/>
      <c r="AM200" s="25"/>
      <c r="AN200" s="25"/>
      <c r="AO200" s="38"/>
      <c r="AP200" s="38"/>
      <c r="AQ200" s="38"/>
      <c r="AR200" s="42"/>
      <c r="AS200" s="3"/>
    </row>
    <row r="201" spans="1:45" s="11" customFormat="1" ht="15" customHeight="1" x14ac:dyDescent="0.25">
      <c r="A201" s="8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1"/>
      <c r="AG201" s="38"/>
      <c r="AH201" s="38"/>
      <c r="AI201" s="38"/>
      <c r="AJ201" s="38"/>
      <c r="AK201" s="38"/>
      <c r="AL201" s="25"/>
      <c r="AM201" s="25"/>
      <c r="AN201" s="25"/>
      <c r="AO201" s="38"/>
      <c r="AP201" s="38"/>
      <c r="AQ201" s="38"/>
      <c r="AR201" s="42"/>
      <c r="AS201" s="3"/>
    </row>
    <row r="202" spans="1:45" s="11" customFormat="1" ht="15" customHeight="1" x14ac:dyDescent="0.25">
      <c r="A202" s="8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1"/>
      <c r="AG202" s="38"/>
      <c r="AH202" s="38"/>
      <c r="AI202" s="38"/>
      <c r="AJ202" s="38"/>
      <c r="AK202" s="38"/>
      <c r="AL202" s="25"/>
      <c r="AM202" s="25"/>
      <c r="AN202" s="25"/>
      <c r="AO202" s="38"/>
      <c r="AP202" s="38"/>
      <c r="AQ202" s="38"/>
      <c r="AR202" s="42"/>
      <c r="AS202" s="3"/>
    </row>
    <row r="203" spans="1:45" s="11" customFormat="1" ht="15" customHeight="1" x14ac:dyDescent="0.25">
      <c r="A203" s="8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1"/>
      <c r="AG203" s="38"/>
      <c r="AH203" s="38"/>
      <c r="AI203" s="38"/>
      <c r="AJ203" s="38"/>
      <c r="AK203" s="38"/>
      <c r="AL203" s="25"/>
      <c r="AM203" s="25"/>
      <c r="AN203" s="25"/>
      <c r="AO203" s="38"/>
      <c r="AP203" s="38"/>
      <c r="AQ203" s="38"/>
      <c r="AR203" s="42"/>
      <c r="AS203" s="3"/>
    </row>
    <row r="204" spans="1:45" s="11" customFormat="1" ht="15" customHeight="1" x14ac:dyDescent="0.25">
      <c r="A204" s="8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1"/>
      <c r="AG204" s="38"/>
      <c r="AH204" s="38"/>
      <c r="AI204" s="38"/>
      <c r="AJ204" s="38"/>
      <c r="AK204" s="38"/>
      <c r="AL204" s="25"/>
      <c r="AM204" s="25"/>
      <c r="AN204" s="25"/>
      <c r="AO204" s="38"/>
      <c r="AP204" s="38"/>
      <c r="AQ204" s="38"/>
      <c r="AR204" s="42"/>
      <c r="AS204" s="3"/>
    </row>
    <row r="205" spans="1:45" s="11" customFormat="1" ht="15" customHeight="1" x14ac:dyDescent="0.25">
      <c r="A205" s="8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41"/>
      <c r="AG205" s="38"/>
      <c r="AH205" s="38"/>
      <c r="AI205" s="38"/>
      <c r="AJ205" s="38"/>
      <c r="AK205" s="38"/>
      <c r="AL205" s="25"/>
      <c r="AM205" s="25"/>
      <c r="AN205" s="25"/>
      <c r="AO205" s="38"/>
      <c r="AP205" s="38"/>
      <c r="AQ205" s="38"/>
      <c r="AR205" s="42"/>
      <c r="AS205" s="3"/>
    </row>
    <row r="206" spans="1:45" s="11" customFormat="1" ht="15" customHeight="1" x14ac:dyDescent="0.25">
      <c r="A206" s="8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41"/>
      <c r="AG206" s="38"/>
      <c r="AH206" s="38"/>
      <c r="AI206" s="38"/>
      <c r="AJ206" s="38"/>
      <c r="AK206" s="38"/>
      <c r="AL206" s="25"/>
      <c r="AM206" s="25"/>
      <c r="AN206" s="25"/>
      <c r="AO206" s="38"/>
      <c r="AP206" s="38"/>
      <c r="AQ206" s="38"/>
      <c r="AR206" s="42"/>
      <c r="AS206" s="3"/>
    </row>
    <row r="207" spans="1:45" s="11" customFormat="1" ht="15" customHeight="1" x14ac:dyDescent="0.25">
      <c r="A207" s="8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41"/>
      <c r="AG207" s="38"/>
      <c r="AH207" s="38"/>
      <c r="AI207" s="38"/>
      <c r="AJ207" s="38"/>
      <c r="AK207" s="38"/>
      <c r="AL207" s="25"/>
      <c r="AM207" s="25"/>
      <c r="AN207" s="25"/>
      <c r="AO207" s="38"/>
      <c r="AP207" s="38"/>
      <c r="AQ207" s="38"/>
      <c r="AR207" s="42"/>
      <c r="AS207" s="3"/>
    </row>
    <row r="208" spans="1:45" s="11" customFormat="1" ht="15" customHeight="1" x14ac:dyDescent="0.25">
      <c r="A208" s="8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41"/>
      <c r="AG208" s="38"/>
      <c r="AH208" s="38"/>
      <c r="AI208" s="38"/>
      <c r="AJ208" s="38"/>
      <c r="AK208" s="38"/>
      <c r="AL208" s="25"/>
      <c r="AM208" s="25"/>
      <c r="AN208" s="25"/>
      <c r="AO208" s="38"/>
      <c r="AP208" s="38"/>
      <c r="AQ208" s="38"/>
      <c r="AR208" s="42"/>
      <c r="AS208" s="3"/>
    </row>
    <row r="209" spans="1:45" s="11" customFormat="1" ht="15" customHeight="1" x14ac:dyDescent="0.25">
      <c r="A209" s="8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41"/>
      <c r="AG209" s="38"/>
      <c r="AH209" s="38"/>
      <c r="AI209" s="38"/>
      <c r="AJ209" s="38"/>
      <c r="AK209" s="38"/>
      <c r="AL209" s="25"/>
      <c r="AM209" s="25"/>
      <c r="AN209" s="25"/>
      <c r="AO209" s="38"/>
      <c r="AP209" s="38"/>
      <c r="AQ209" s="38"/>
      <c r="AR209" s="42"/>
      <c r="AS209" s="3"/>
    </row>
    <row r="210" spans="1:45" s="11" customFormat="1" ht="15" customHeight="1" x14ac:dyDescent="0.25">
      <c r="A210" s="8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41"/>
      <c r="AG210" s="38"/>
      <c r="AH210" s="38"/>
      <c r="AI210" s="38"/>
      <c r="AJ210" s="38"/>
      <c r="AK210" s="38"/>
      <c r="AL210" s="25"/>
      <c r="AM210" s="25"/>
      <c r="AN210" s="25"/>
      <c r="AO210" s="38"/>
      <c r="AP210" s="38"/>
      <c r="AQ210" s="38"/>
      <c r="AR210" s="42"/>
      <c r="AS210" s="3"/>
    </row>
    <row r="211" spans="1:45" s="11" customFormat="1" ht="15" customHeight="1" x14ac:dyDescent="0.25">
      <c r="A211" s="8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41"/>
      <c r="AG211" s="38"/>
      <c r="AH211" s="38"/>
      <c r="AI211" s="38"/>
      <c r="AJ211" s="38"/>
      <c r="AK211" s="38"/>
      <c r="AL211" s="25"/>
      <c r="AM211" s="25"/>
      <c r="AN211" s="25"/>
      <c r="AO211" s="38"/>
      <c r="AP211" s="38"/>
      <c r="AQ211" s="38"/>
      <c r="AR211" s="42"/>
      <c r="AS211" s="3"/>
    </row>
    <row r="212" spans="1:45" s="11" customFormat="1" ht="15" customHeight="1" x14ac:dyDescent="0.25">
      <c r="A212" s="8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41"/>
      <c r="AG212" s="38"/>
      <c r="AH212" s="38"/>
      <c r="AI212" s="38"/>
      <c r="AJ212" s="38"/>
      <c r="AK212" s="38"/>
      <c r="AL212" s="25"/>
      <c r="AM212" s="25"/>
      <c r="AN212" s="25"/>
      <c r="AO212" s="38"/>
      <c r="AP212" s="38"/>
      <c r="AQ212" s="38"/>
      <c r="AR212" s="42"/>
      <c r="AS212" s="3"/>
    </row>
    <row r="213" spans="1:45" s="11" customFormat="1" ht="15" customHeight="1" x14ac:dyDescent="0.25">
      <c r="A213" s="8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41"/>
      <c r="AG213" s="38"/>
      <c r="AH213" s="38"/>
      <c r="AI213" s="38"/>
      <c r="AJ213" s="38"/>
      <c r="AK213" s="38"/>
      <c r="AL213" s="25"/>
      <c r="AM213" s="25"/>
      <c r="AN213" s="25"/>
      <c r="AO213" s="38"/>
      <c r="AP213" s="38"/>
      <c r="AQ213" s="38"/>
      <c r="AR213" s="42"/>
      <c r="AS213" s="3"/>
    </row>
    <row r="214" spans="1:45" s="11" customFormat="1" ht="15" customHeight="1" x14ac:dyDescent="0.25">
      <c r="A214" s="8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41"/>
      <c r="AG214" s="38"/>
      <c r="AH214" s="38"/>
      <c r="AI214" s="38"/>
      <c r="AJ214" s="38"/>
      <c r="AK214" s="38"/>
      <c r="AL214" s="25"/>
      <c r="AM214" s="25"/>
      <c r="AN214" s="25"/>
      <c r="AO214" s="38"/>
      <c r="AP214" s="38"/>
      <c r="AQ214" s="38"/>
      <c r="AR214" s="42"/>
      <c r="AS214" s="3"/>
    </row>
    <row r="215" spans="1:45" s="11" customFormat="1" ht="15" customHeight="1" x14ac:dyDescent="0.25">
      <c r="A215" s="8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41"/>
      <c r="AG215" s="38"/>
      <c r="AH215" s="38"/>
      <c r="AI215" s="38"/>
      <c r="AJ215" s="38"/>
      <c r="AK215" s="38"/>
      <c r="AL215" s="25"/>
      <c r="AM215" s="25"/>
      <c r="AN215" s="25"/>
      <c r="AO215" s="38"/>
      <c r="AP215" s="38"/>
      <c r="AQ215" s="38"/>
      <c r="AR215" s="42"/>
      <c r="AS215" s="3"/>
    </row>
    <row r="216" spans="1:45" s="11" customFormat="1" ht="15" customHeight="1" x14ac:dyDescent="0.25">
      <c r="A216" s="8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42"/>
      <c r="AS216" s="3"/>
    </row>
    <row r="217" spans="1:45" s="11" customFormat="1" ht="15" customHeight="1" x14ac:dyDescent="0.2">
      <c r="A217" s="8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"/>
      <c r="AS217" s="3"/>
    </row>
    <row r="218" spans="1:45" s="11" customFormat="1" ht="15" customHeight="1" x14ac:dyDescent="0.25">
      <c r="A218" s="8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42"/>
      <c r="AS218" s="3"/>
    </row>
    <row r="219" spans="1:45" s="11" customFormat="1" ht="15" customHeight="1" x14ac:dyDescent="0.25">
      <c r="A219" s="8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42"/>
      <c r="AS219" s="3"/>
    </row>
    <row r="220" spans="1:45" s="11" customFormat="1" ht="15" customHeight="1" x14ac:dyDescent="0.25">
      <c r="A220" s="8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42"/>
      <c r="AS220" s="3"/>
    </row>
    <row r="221" spans="1:45" s="11" customFormat="1" ht="15" customHeight="1" x14ac:dyDescent="0.25">
      <c r="A221" s="8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42"/>
      <c r="AS221" s="3"/>
    </row>
    <row r="222" spans="1:45" s="11" customFormat="1" ht="15" customHeight="1" x14ac:dyDescent="0.25">
      <c r="A222" s="8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42"/>
      <c r="AS222" s="3"/>
    </row>
    <row r="223" spans="1:45" s="11" customFormat="1" ht="15" customHeight="1" x14ac:dyDescent="0.25">
      <c r="A223" s="8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42"/>
      <c r="AS223" s="3"/>
    </row>
    <row r="224" spans="1:45" s="11" customFormat="1" ht="15" customHeight="1" x14ac:dyDescent="0.25">
      <c r="A224" s="8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42"/>
      <c r="AS224" s="3"/>
    </row>
    <row r="225" spans="1:45" s="11" customFormat="1" ht="15" customHeight="1" x14ac:dyDescent="0.25">
      <c r="A225" s="8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42"/>
      <c r="AS225" s="3"/>
    </row>
    <row r="226" spans="1:45" s="11" customFormat="1" ht="15" customHeight="1" x14ac:dyDescent="0.25">
      <c r="A226" s="8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42"/>
      <c r="AS226" s="3"/>
    </row>
    <row r="227" spans="1:45" s="11" customFormat="1" ht="15" customHeight="1" x14ac:dyDescent="0.25">
      <c r="A227" s="8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42"/>
      <c r="AS227" s="3"/>
    </row>
    <row r="228" spans="1:45" s="11" customFormat="1" ht="15" customHeight="1" x14ac:dyDescent="0.25">
      <c r="A228" s="8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42"/>
      <c r="AS228" s="3"/>
    </row>
    <row r="229" spans="1:45" s="11" customFormat="1" ht="15" customHeight="1" x14ac:dyDescent="0.25">
      <c r="A229" s="8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42"/>
      <c r="AS229" s="3"/>
    </row>
    <row r="230" spans="1:45" s="11" customFormat="1" ht="15" customHeight="1" x14ac:dyDescent="0.25">
      <c r="A230" s="8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42"/>
      <c r="AS230" s="3"/>
    </row>
    <row r="231" spans="1:45" s="11" customFormat="1" ht="15" customHeight="1" x14ac:dyDescent="0.25">
      <c r="A231" s="8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42"/>
      <c r="AS231" s="3"/>
    </row>
    <row r="232" spans="1:45" s="11" customFormat="1" ht="15" customHeight="1" x14ac:dyDescent="0.25">
      <c r="A232" s="8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42"/>
      <c r="AS232" s="3"/>
    </row>
    <row r="233" spans="1:45" s="11" customFormat="1" ht="15" customHeight="1" x14ac:dyDescent="0.25">
      <c r="A233" s="8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42"/>
      <c r="AS233" s="3"/>
    </row>
    <row r="234" spans="1:45" s="11" customFormat="1" ht="15" customHeight="1" x14ac:dyDescent="0.25">
      <c r="A234" s="8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41"/>
      <c r="AG234" s="38"/>
      <c r="AH234" s="38"/>
      <c r="AI234" s="38"/>
      <c r="AJ234" s="38"/>
      <c r="AK234" s="38"/>
      <c r="AL234" s="25"/>
      <c r="AM234" s="25"/>
      <c r="AN234" s="25"/>
      <c r="AO234" s="38"/>
      <c r="AP234" s="38"/>
      <c r="AQ234" s="38"/>
      <c r="AR234" s="42"/>
      <c r="AS234" s="3"/>
    </row>
    <row r="235" spans="1:45" s="11" customFormat="1" ht="15" customHeight="1" x14ac:dyDescent="0.25">
      <c r="A235" s="8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41"/>
      <c r="AG235" s="38"/>
      <c r="AH235" s="38"/>
      <c r="AI235" s="38"/>
      <c r="AJ235" s="38"/>
      <c r="AK235" s="38"/>
      <c r="AL235" s="25"/>
      <c r="AM235" s="25"/>
      <c r="AN235" s="25"/>
      <c r="AO235" s="38"/>
      <c r="AP235" s="38"/>
      <c r="AQ235" s="38"/>
      <c r="AR235" s="42"/>
      <c r="AS235" s="3"/>
    </row>
    <row r="236" spans="1:45" s="11" customFormat="1" ht="15" customHeight="1" x14ac:dyDescent="0.25">
      <c r="A236" s="8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41"/>
      <c r="AG236" s="38"/>
      <c r="AH236" s="38"/>
      <c r="AI236" s="38"/>
      <c r="AJ236" s="38"/>
      <c r="AK236" s="38"/>
      <c r="AL236" s="25"/>
      <c r="AM236" s="25"/>
      <c r="AN236" s="25"/>
      <c r="AO236" s="38"/>
      <c r="AP236" s="38"/>
      <c r="AQ236" s="38"/>
      <c r="AR236" s="42"/>
      <c r="AS236" s="3"/>
    </row>
    <row r="237" spans="1:45" s="11" customFormat="1" ht="15" customHeight="1" x14ac:dyDescent="0.25">
      <c r="A237" s="8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41"/>
      <c r="AG237" s="38"/>
      <c r="AH237" s="38"/>
      <c r="AI237" s="38"/>
      <c r="AJ237" s="38"/>
      <c r="AK237" s="38"/>
      <c r="AL237" s="25"/>
      <c r="AM237" s="25"/>
      <c r="AN237" s="25"/>
      <c r="AO237" s="38"/>
      <c r="AP237" s="38"/>
      <c r="AQ237" s="38"/>
      <c r="AR237" s="42"/>
      <c r="AS237" s="3"/>
    </row>
    <row r="238" spans="1:45" s="11" customFormat="1" ht="15" customHeight="1" x14ac:dyDescent="0.25">
      <c r="A238" s="8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41"/>
      <c r="AG238" s="38"/>
      <c r="AH238" s="38"/>
      <c r="AI238" s="38"/>
      <c r="AJ238" s="38"/>
      <c r="AK238" s="38"/>
      <c r="AL238" s="25"/>
      <c r="AM238" s="25"/>
      <c r="AN238" s="25"/>
      <c r="AO238" s="38"/>
      <c r="AP238" s="38"/>
      <c r="AQ238" s="38"/>
      <c r="AR238" s="42"/>
      <c r="AS238" s="3"/>
    </row>
    <row r="239" spans="1:45" s="11" customFormat="1" ht="15" customHeight="1" x14ac:dyDescent="0.25">
      <c r="A239" s="8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41"/>
      <c r="AG239" s="38"/>
      <c r="AH239" s="38"/>
      <c r="AI239" s="38"/>
      <c r="AJ239" s="38"/>
      <c r="AK239" s="38"/>
      <c r="AL239" s="25"/>
      <c r="AM239" s="25"/>
      <c r="AN239" s="25"/>
      <c r="AO239" s="38"/>
      <c r="AP239" s="38"/>
      <c r="AQ239" s="38"/>
      <c r="AR239" s="42"/>
      <c r="AS239" s="3"/>
    </row>
    <row r="240" spans="1:45" s="11" customFormat="1" ht="15" customHeight="1" x14ac:dyDescent="0.25">
      <c r="A240" s="8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41"/>
      <c r="AG240" s="38"/>
      <c r="AH240" s="38"/>
      <c r="AI240" s="38"/>
      <c r="AJ240" s="38"/>
      <c r="AK240" s="38"/>
      <c r="AL240" s="25"/>
      <c r="AM240" s="25"/>
      <c r="AN240" s="25"/>
      <c r="AO240" s="38"/>
      <c r="AP240" s="38"/>
      <c r="AQ240" s="38"/>
      <c r="AR240" s="42"/>
      <c r="AS240" s="3"/>
    </row>
    <row r="241" spans="1:45" s="11" customFormat="1" ht="15" customHeight="1" x14ac:dyDescent="0.25">
      <c r="A241" s="8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41"/>
      <c r="AG241" s="38"/>
      <c r="AH241" s="38"/>
      <c r="AI241" s="38"/>
      <c r="AJ241" s="38"/>
      <c r="AK241" s="38"/>
      <c r="AL241" s="25"/>
      <c r="AM241" s="25"/>
      <c r="AN241" s="25"/>
      <c r="AO241" s="38"/>
      <c r="AP241" s="38"/>
      <c r="AQ241" s="38"/>
      <c r="AR241" s="42"/>
      <c r="AS241" s="3"/>
    </row>
    <row r="242" spans="1:45" s="11" customFormat="1" ht="15" customHeight="1" x14ac:dyDescent="0.25">
      <c r="A242" s="8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41"/>
      <c r="AG242" s="38"/>
      <c r="AH242" s="38"/>
      <c r="AI242" s="38"/>
      <c r="AJ242" s="38"/>
      <c r="AK242" s="38"/>
      <c r="AL242" s="25"/>
      <c r="AM242" s="25"/>
      <c r="AN242" s="25"/>
      <c r="AO242" s="38"/>
      <c r="AP242" s="38"/>
      <c r="AQ242" s="38"/>
      <c r="AR242" s="42"/>
      <c r="AS242" s="3"/>
    </row>
    <row r="243" spans="1:45" s="11" customFormat="1" ht="15" customHeight="1" x14ac:dyDescent="0.25">
      <c r="A243" s="8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41"/>
      <c r="AG243" s="38"/>
      <c r="AH243" s="38"/>
      <c r="AI243" s="38"/>
      <c r="AJ243" s="38"/>
      <c r="AK243" s="38"/>
      <c r="AL243" s="25"/>
      <c r="AM243" s="25"/>
      <c r="AN243" s="25"/>
      <c r="AO243" s="38"/>
      <c r="AP243" s="38"/>
      <c r="AQ243" s="38"/>
      <c r="AR243" s="42"/>
      <c r="AS243" s="3"/>
    </row>
    <row r="244" spans="1:45" s="11" customFormat="1" ht="15" customHeight="1" x14ac:dyDescent="0.25">
      <c r="A244" s="8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41"/>
      <c r="AG244" s="38"/>
      <c r="AH244" s="38"/>
      <c r="AI244" s="38"/>
      <c r="AJ244" s="38"/>
      <c r="AK244" s="38"/>
      <c r="AL244" s="25"/>
      <c r="AM244" s="25"/>
      <c r="AN244" s="25"/>
      <c r="AO244" s="38"/>
      <c r="AP244" s="38"/>
      <c r="AQ244" s="38"/>
      <c r="AR244" s="42"/>
      <c r="AS244" s="3"/>
    </row>
    <row r="245" spans="1:45" s="11" customFormat="1" ht="15" customHeight="1" x14ac:dyDescent="0.25">
      <c r="A245" s="8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41"/>
      <c r="AG245" s="38"/>
      <c r="AH245" s="38"/>
      <c r="AI245" s="38"/>
      <c r="AJ245" s="38"/>
      <c r="AK245" s="38"/>
      <c r="AL245" s="25"/>
      <c r="AM245" s="25"/>
      <c r="AN245" s="25"/>
      <c r="AO245" s="38"/>
      <c r="AP245" s="38"/>
      <c r="AQ245" s="38"/>
      <c r="AR245" s="42"/>
      <c r="AS245" s="3"/>
    </row>
    <row r="246" spans="1:45" s="11" customFormat="1" ht="15" customHeight="1" x14ac:dyDescent="0.25">
      <c r="A246" s="8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41"/>
      <c r="AG246" s="38"/>
      <c r="AH246" s="38"/>
      <c r="AI246" s="38"/>
      <c r="AJ246" s="38"/>
      <c r="AK246" s="38"/>
      <c r="AL246" s="25"/>
      <c r="AM246" s="25"/>
      <c r="AN246" s="25"/>
      <c r="AO246" s="38"/>
      <c r="AP246" s="38"/>
      <c r="AQ246" s="38"/>
      <c r="AR246" s="42"/>
      <c r="AS246" s="3"/>
    </row>
    <row r="247" spans="1:45" s="11" customFormat="1" ht="15" customHeight="1" x14ac:dyDescent="0.25">
      <c r="A247" s="8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41"/>
      <c r="AG247" s="38"/>
      <c r="AH247" s="38"/>
      <c r="AI247" s="38"/>
      <c r="AJ247" s="38"/>
      <c r="AK247" s="38"/>
      <c r="AL247" s="25"/>
      <c r="AM247" s="25"/>
      <c r="AN247" s="25"/>
      <c r="AO247" s="38"/>
      <c r="AP247" s="38"/>
      <c r="AQ247" s="38"/>
      <c r="AR247" s="42"/>
      <c r="AS247" s="3"/>
    </row>
    <row r="248" spans="1:45" s="11" customFormat="1" ht="15" customHeight="1" x14ac:dyDescent="0.25">
      <c r="A248" s="8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41"/>
      <c r="AG248" s="38"/>
      <c r="AH248" s="38"/>
      <c r="AI248" s="38"/>
      <c r="AJ248" s="38"/>
      <c r="AK248" s="38"/>
      <c r="AL248" s="25"/>
      <c r="AM248" s="25"/>
      <c r="AN248" s="25"/>
      <c r="AO248" s="38"/>
      <c r="AP248" s="38"/>
      <c r="AQ248" s="38"/>
      <c r="AR248" s="42"/>
      <c r="AS248" s="3"/>
    </row>
    <row r="249" spans="1:45" s="11" customFormat="1" ht="15" customHeight="1" x14ac:dyDescent="0.25">
      <c r="A249" s="8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41"/>
      <c r="AG249" s="38"/>
      <c r="AH249" s="38"/>
      <c r="AI249" s="38"/>
      <c r="AJ249" s="38"/>
      <c r="AK249" s="38"/>
      <c r="AL249" s="25"/>
      <c r="AM249" s="25"/>
      <c r="AN249" s="25"/>
      <c r="AO249" s="38"/>
      <c r="AP249" s="38"/>
      <c r="AQ249" s="38"/>
      <c r="AR249" s="42"/>
      <c r="AS249" s="3"/>
    </row>
    <row r="250" spans="1:45" s="11" customFormat="1" ht="15" customHeight="1" x14ac:dyDescent="0.25">
      <c r="A250" s="8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41"/>
      <c r="AG250" s="38"/>
      <c r="AH250" s="38"/>
      <c r="AI250" s="38"/>
      <c r="AJ250" s="38"/>
      <c r="AK250" s="38"/>
      <c r="AL250" s="25"/>
      <c r="AM250" s="25"/>
      <c r="AN250" s="25"/>
      <c r="AO250" s="38"/>
      <c r="AP250" s="38"/>
      <c r="AQ250" s="38"/>
      <c r="AR250" s="42"/>
      <c r="AS250" s="3"/>
    </row>
    <row r="251" spans="1:45" s="11" customFormat="1" ht="15" customHeight="1" x14ac:dyDescent="0.25">
      <c r="A251" s="8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41"/>
      <c r="AG251" s="38"/>
      <c r="AH251" s="38"/>
      <c r="AI251" s="38"/>
      <c r="AJ251" s="38"/>
      <c r="AK251" s="38"/>
      <c r="AL251" s="25"/>
      <c r="AM251" s="25"/>
      <c r="AN251" s="25"/>
      <c r="AO251" s="38"/>
      <c r="AP251" s="38"/>
      <c r="AQ251" s="38"/>
      <c r="AR251" s="42"/>
      <c r="AS251" s="3"/>
    </row>
    <row r="252" spans="1:45" s="11" customFormat="1" ht="15" customHeight="1" x14ac:dyDescent="0.25">
      <c r="A252" s="8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41"/>
      <c r="AG252" s="38"/>
      <c r="AH252" s="38"/>
      <c r="AI252" s="38"/>
      <c r="AJ252" s="38"/>
      <c r="AK252" s="38"/>
      <c r="AL252" s="25"/>
      <c r="AM252" s="25"/>
      <c r="AN252" s="25"/>
      <c r="AO252" s="38"/>
      <c r="AP252" s="38"/>
      <c r="AQ252" s="38"/>
      <c r="AR252" s="42"/>
      <c r="AS252" s="3"/>
    </row>
    <row r="253" spans="1:45" s="11" customFormat="1" ht="15" customHeight="1" x14ac:dyDescent="0.25">
      <c r="A253" s="8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41"/>
      <c r="AG253" s="38"/>
      <c r="AH253" s="38"/>
      <c r="AI253" s="38"/>
      <c r="AJ253" s="38"/>
      <c r="AK253" s="38"/>
      <c r="AL253" s="25"/>
      <c r="AM253" s="25"/>
      <c r="AN253" s="25"/>
      <c r="AO253" s="38"/>
      <c r="AP253" s="38"/>
      <c r="AQ253" s="38"/>
      <c r="AR253" s="42"/>
      <c r="AS253" s="3"/>
    </row>
    <row r="254" spans="1:45" s="11" customFormat="1" ht="15" customHeight="1" x14ac:dyDescent="0.25">
      <c r="A254" s="8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41"/>
      <c r="AG254" s="38"/>
      <c r="AH254" s="38"/>
      <c r="AI254" s="38"/>
      <c r="AJ254" s="38"/>
      <c r="AK254" s="38"/>
      <c r="AL254" s="25"/>
      <c r="AM254" s="25"/>
      <c r="AN254" s="25"/>
      <c r="AO254" s="38"/>
      <c r="AP254" s="38"/>
      <c r="AQ254" s="38"/>
      <c r="AR254" s="42"/>
      <c r="AS254" s="3"/>
    </row>
    <row r="255" spans="1:45" s="11" customFormat="1" ht="15" customHeight="1" x14ac:dyDescent="0.25">
      <c r="A255" s="8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41"/>
      <c r="AG255" s="38"/>
      <c r="AH255" s="38"/>
      <c r="AI255" s="38"/>
      <c r="AJ255" s="38"/>
      <c r="AK255" s="38"/>
      <c r="AL255" s="25"/>
      <c r="AM255" s="25"/>
      <c r="AN255" s="25"/>
      <c r="AO255" s="38"/>
      <c r="AP255" s="38"/>
      <c r="AQ255" s="38"/>
      <c r="AR255" s="42"/>
      <c r="AS255" s="3"/>
    </row>
    <row r="256" spans="1:45" s="11" customFormat="1" ht="15" customHeight="1" x14ac:dyDescent="0.25">
      <c r="A256" s="8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41"/>
      <c r="AG256" s="38"/>
      <c r="AH256" s="38"/>
      <c r="AI256" s="38"/>
      <c r="AJ256" s="38"/>
      <c r="AK256" s="38"/>
      <c r="AL256" s="25"/>
      <c r="AM256" s="25"/>
      <c r="AN256" s="25"/>
      <c r="AO256" s="38"/>
      <c r="AP256" s="38"/>
      <c r="AQ256" s="38"/>
      <c r="AR256" s="42"/>
      <c r="AS256" s="3"/>
    </row>
    <row r="257" spans="1:45" s="11" customFormat="1" ht="15" customHeight="1" x14ac:dyDescent="0.25">
      <c r="A257" s="8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41"/>
      <c r="AG257" s="38"/>
      <c r="AH257" s="38"/>
      <c r="AI257" s="38"/>
      <c r="AJ257" s="38"/>
      <c r="AK257" s="38"/>
      <c r="AL257" s="25"/>
      <c r="AM257" s="25"/>
      <c r="AN257" s="25"/>
      <c r="AO257" s="38"/>
      <c r="AP257" s="38"/>
      <c r="AQ257" s="38"/>
      <c r="AR257" s="42"/>
      <c r="AS257" s="3"/>
    </row>
    <row r="258" spans="1:45" s="11" customFormat="1" ht="15" customHeight="1" x14ac:dyDescent="0.25">
      <c r="A258" s="8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41"/>
      <c r="AG258" s="38"/>
      <c r="AH258" s="38"/>
      <c r="AI258" s="38"/>
      <c r="AJ258" s="38"/>
      <c r="AK258" s="38"/>
      <c r="AL258" s="25"/>
      <c r="AM258" s="25"/>
      <c r="AN258" s="25"/>
      <c r="AO258" s="38"/>
      <c r="AP258" s="38"/>
      <c r="AQ258" s="38"/>
      <c r="AR258" s="42"/>
      <c r="AS258" s="3"/>
    </row>
    <row r="259" spans="1:45" s="11" customFormat="1" ht="15" customHeight="1" x14ac:dyDescent="0.25">
      <c r="A259" s="8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41"/>
      <c r="AG259" s="38"/>
      <c r="AH259" s="38"/>
      <c r="AI259" s="38"/>
      <c r="AJ259" s="38"/>
      <c r="AK259" s="38"/>
      <c r="AL259" s="25"/>
      <c r="AM259" s="25"/>
      <c r="AN259" s="25"/>
      <c r="AO259" s="38"/>
      <c r="AP259" s="38"/>
      <c r="AQ259" s="38"/>
      <c r="AR259" s="42"/>
      <c r="AS259" s="3"/>
    </row>
    <row r="260" spans="1:45" s="11" customFormat="1" ht="15" customHeight="1" x14ac:dyDescent="0.25">
      <c r="A260" s="8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41"/>
      <c r="AG260" s="38"/>
      <c r="AH260" s="38"/>
      <c r="AI260" s="38"/>
      <c r="AJ260" s="38"/>
      <c r="AK260" s="38"/>
      <c r="AL260" s="25"/>
      <c r="AM260" s="25"/>
      <c r="AN260" s="25"/>
      <c r="AO260" s="38"/>
      <c r="AP260" s="38"/>
      <c r="AQ260" s="38"/>
      <c r="AR260" s="42"/>
      <c r="AS260" s="3"/>
    </row>
    <row r="261" spans="1:45" s="11" customFormat="1" ht="15" customHeight="1" x14ac:dyDescent="0.25">
      <c r="A261" s="8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41"/>
      <c r="AG261" s="38"/>
      <c r="AH261" s="38"/>
      <c r="AI261" s="38"/>
      <c r="AJ261" s="38"/>
      <c r="AK261" s="38"/>
      <c r="AL261" s="25"/>
      <c r="AM261" s="25"/>
      <c r="AN261" s="25"/>
      <c r="AO261" s="38"/>
      <c r="AP261" s="38"/>
      <c r="AQ261" s="38"/>
      <c r="AR261" s="42"/>
      <c r="AS261" s="3"/>
    </row>
    <row r="262" spans="1:45" s="11" customFormat="1" ht="15" customHeight="1" x14ac:dyDescent="0.25">
      <c r="A262" s="8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41"/>
      <c r="AG262" s="38"/>
      <c r="AH262" s="38"/>
      <c r="AI262" s="38"/>
      <c r="AJ262" s="38"/>
      <c r="AK262" s="38"/>
      <c r="AL262" s="25"/>
      <c r="AM262" s="25"/>
      <c r="AN262" s="25"/>
      <c r="AO262" s="38"/>
      <c r="AP262" s="38"/>
      <c r="AQ262" s="38"/>
      <c r="AR262" s="42"/>
      <c r="AS262" s="3"/>
    </row>
    <row r="263" spans="1:45" s="11" customFormat="1" ht="15" customHeight="1" x14ac:dyDescent="0.25">
      <c r="A263" s="8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41"/>
      <c r="AG263" s="38"/>
      <c r="AH263" s="38"/>
      <c r="AI263" s="38"/>
      <c r="AJ263" s="38"/>
      <c r="AK263" s="38"/>
      <c r="AL263" s="25"/>
      <c r="AM263" s="25"/>
      <c r="AN263" s="25"/>
      <c r="AO263" s="38"/>
      <c r="AP263" s="38"/>
      <c r="AQ263" s="38"/>
      <c r="AR263" s="42"/>
      <c r="AS263" s="3"/>
    </row>
    <row r="264" spans="1:45" s="11" customFormat="1" ht="15" customHeight="1" x14ac:dyDescent="0.25">
      <c r="A264" s="8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41"/>
      <c r="AG264" s="38"/>
      <c r="AH264" s="38"/>
      <c r="AI264" s="38"/>
      <c r="AJ264" s="38"/>
      <c r="AK264" s="38"/>
      <c r="AL264" s="25"/>
      <c r="AM264" s="25"/>
      <c r="AN264" s="25"/>
      <c r="AO264" s="38"/>
      <c r="AP264" s="38"/>
      <c r="AQ264" s="38"/>
      <c r="AR264" s="42"/>
      <c r="AS264" s="3"/>
    </row>
    <row r="265" spans="1:45" s="11" customFormat="1" ht="15" customHeight="1" x14ac:dyDescent="0.25">
      <c r="A265" s="8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41"/>
      <c r="AG265" s="38"/>
      <c r="AH265" s="38"/>
      <c r="AI265" s="38"/>
      <c r="AJ265" s="38"/>
      <c r="AK265" s="38"/>
      <c r="AL265" s="25"/>
      <c r="AM265" s="25"/>
      <c r="AN265" s="25"/>
      <c r="AO265" s="38"/>
      <c r="AP265" s="38"/>
      <c r="AQ265" s="38"/>
      <c r="AR265" s="42"/>
      <c r="AS265" s="3"/>
    </row>
    <row r="266" spans="1:45" s="11" customFormat="1" ht="15" customHeight="1" x14ac:dyDescent="0.25">
      <c r="A266" s="8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41"/>
      <c r="AG266" s="38"/>
      <c r="AH266" s="38"/>
      <c r="AI266" s="38"/>
      <c r="AJ266" s="38"/>
      <c r="AK266" s="38"/>
      <c r="AL266" s="25"/>
      <c r="AM266" s="25"/>
      <c r="AN266" s="25"/>
      <c r="AO266" s="38"/>
      <c r="AP266" s="38"/>
      <c r="AQ266" s="38"/>
      <c r="AR266" s="42"/>
      <c r="AS266" s="3"/>
    </row>
    <row r="267" spans="1:45" s="11" customFormat="1" ht="15" customHeight="1" x14ac:dyDescent="0.25">
      <c r="A267" s="8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41"/>
      <c r="AG267" s="38"/>
      <c r="AH267" s="38"/>
      <c r="AI267" s="38"/>
      <c r="AJ267" s="38"/>
      <c r="AK267" s="38"/>
      <c r="AL267" s="25"/>
      <c r="AM267" s="25"/>
      <c r="AN267" s="25"/>
      <c r="AO267" s="38"/>
      <c r="AP267" s="38"/>
      <c r="AQ267" s="38"/>
      <c r="AR267" s="42"/>
      <c r="AS267" s="3"/>
    </row>
    <row r="268" spans="1:45" s="11" customFormat="1" ht="15" customHeight="1" x14ac:dyDescent="0.25">
      <c r="A268" s="8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41"/>
      <c r="AG268" s="38"/>
      <c r="AH268" s="38"/>
      <c r="AI268" s="38"/>
      <c r="AJ268" s="38"/>
      <c r="AK268" s="38"/>
      <c r="AL268" s="25"/>
      <c r="AM268" s="25"/>
      <c r="AN268" s="25"/>
      <c r="AO268" s="38"/>
      <c r="AP268" s="38"/>
      <c r="AQ268" s="38"/>
      <c r="AR268" s="42"/>
      <c r="AS268" s="3"/>
    </row>
    <row r="269" spans="1:45" s="11" customFormat="1" ht="15" customHeight="1" x14ac:dyDescent="0.25">
      <c r="A269" s="8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41"/>
      <c r="AG269" s="38"/>
      <c r="AH269" s="38"/>
      <c r="AI269" s="38"/>
      <c r="AJ269" s="38"/>
      <c r="AK269" s="38"/>
      <c r="AL269" s="25"/>
      <c r="AM269" s="25"/>
      <c r="AN269" s="25"/>
      <c r="AO269" s="38"/>
      <c r="AP269" s="38"/>
      <c r="AQ269" s="38"/>
      <c r="AR269" s="42"/>
      <c r="AS269" s="3"/>
    </row>
    <row r="270" spans="1:45" s="11" customFormat="1" ht="15" customHeight="1" x14ac:dyDescent="0.25">
      <c r="A270" s="8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41"/>
      <c r="AG270" s="38"/>
      <c r="AH270" s="38"/>
      <c r="AI270" s="38"/>
      <c r="AJ270" s="38"/>
      <c r="AK270" s="38"/>
      <c r="AL270" s="25"/>
      <c r="AM270" s="25"/>
      <c r="AN270" s="25"/>
      <c r="AO270" s="38"/>
      <c r="AP270" s="38"/>
      <c r="AQ270" s="38"/>
      <c r="AR270" s="42"/>
      <c r="AS270" s="3"/>
    </row>
    <row r="271" spans="1:45" s="11" customFormat="1" ht="15" customHeight="1" x14ac:dyDescent="0.25">
      <c r="A271" s="8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41"/>
      <c r="AG271" s="38"/>
      <c r="AH271" s="38"/>
      <c r="AI271" s="38"/>
      <c r="AJ271" s="38"/>
      <c r="AK271" s="38"/>
      <c r="AL271" s="25"/>
      <c r="AM271" s="25"/>
      <c r="AN271" s="25"/>
      <c r="AO271" s="38"/>
      <c r="AP271" s="38"/>
      <c r="AQ271" s="38"/>
      <c r="AR271" s="42"/>
      <c r="AS271" s="3"/>
    </row>
    <row r="272" spans="1:45" s="11" customFormat="1" ht="15" customHeight="1" x14ac:dyDescent="0.25">
      <c r="A272" s="8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41"/>
      <c r="AG272" s="38"/>
      <c r="AH272" s="38"/>
      <c r="AI272" s="38"/>
      <c r="AJ272" s="38"/>
      <c r="AK272" s="38"/>
      <c r="AL272" s="25"/>
      <c r="AM272" s="25"/>
      <c r="AN272" s="25"/>
      <c r="AO272" s="38"/>
      <c r="AP272" s="38"/>
      <c r="AQ272" s="38"/>
      <c r="AR272" s="42"/>
      <c r="AS272" s="3"/>
    </row>
    <row r="273" spans="1:45" s="11" customFormat="1" ht="15" customHeight="1" x14ac:dyDescent="0.25">
      <c r="A273" s="8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41"/>
      <c r="AG273" s="38"/>
      <c r="AH273" s="38"/>
      <c r="AI273" s="38"/>
      <c r="AJ273" s="38"/>
      <c r="AK273" s="38"/>
      <c r="AL273" s="25"/>
      <c r="AM273" s="25"/>
      <c r="AN273" s="25"/>
      <c r="AO273" s="38"/>
      <c r="AP273" s="38"/>
      <c r="AQ273" s="38"/>
      <c r="AR273" s="42"/>
      <c r="AS273" s="3"/>
    </row>
  </sheetData>
  <sortState ref="B34:AQ35">
    <sortCondition ref="B3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>
      <selection activeCell="J18" sqref="J18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38"/>
      <c r="B1" s="6" t="s">
        <v>30</v>
      </c>
      <c r="C1" s="7"/>
      <c r="D1" s="8"/>
      <c r="E1" s="9" t="s">
        <v>52</v>
      </c>
      <c r="F1" s="159"/>
      <c r="G1" s="73"/>
      <c r="H1" s="73"/>
      <c r="I1" s="6"/>
      <c r="J1" s="7"/>
      <c r="K1" s="66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59"/>
      <c r="AB1" s="159"/>
      <c r="AC1" s="73"/>
      <c r="AD1" s="73"/>
      <c r="AE1" s="6"/>
      <c r="AF1" s="7"/>
      <c r="AG1" s="66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60" t="s">
        <v>320</v>
      </c>
      <c r="C2" s="68"/>
      <c r="D2" s="161"/>
      <c r="E2" s="15" t="s">
        <v>10</v>
      </c>
      <c r="F2" s="16"/>
      <c r="G2" s="16"/>
      <c r="H2" s="16"/>
      <c r="I2" s="22"/>
      <c r="J2" s="17"/>
      <c r="K2" s="117"/>
      <c r="L2" s="24" t="s">
        <v>321</v>
      </c>
      <c r="M2" s="16"/>
      <c r="N2" s="16"/>
      <c r="O2" s="23"/>
      <c r="P2" s="21"/>
      <c r="Q2" s="24" t="s">
        <v>322</v>
      </c>
      <c r="R2" s="16"/>
      <c r="S2" s="16"/>
      <c r="T2" s="16"/>
      <c r="U2" s="22"/>
      <c r="V2" s="23"/>
      <c r="W2" s="21"/>
      <c r="X2" s="162" t="s">
        <v>323</v>
      </c>
      <c r="Y2" s="163"/>
      <c r="Z2" s="164"/>
      <c r="AA2" s="15" t="s">
        <v>10</v>
      </c>
      <c r="AB2" s="16"/>
      <c r="AC2" s="16"/>
      <c r="AD2" s="16"/>
      <c r="AE2" s="22"/>
      <c r="AF2" s="17"/>
      <c r="AG2" s="117"/>
      <c r="AH2" s="24" t="s">
        <v>324</v>
      </c>
      <c r="AI2" s="16"/>
      <c r="AJ2" s="16"/>
      <c r="AK2" s="23"/>
      <c r="AL2" s="21"/>
      <c r="AM2" s="24" t="s">
        <v>322</v>
      </c>
      <c r="AN2" s="16"/>
      <c r="AO2" s="16"/>
      <c r="AP2" s="16"/>
      <c r="AQ2" s="22"/>
      <c r="AR2" s="23"/>
      <c r="AS2" s="16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3</v>
      </c>
      <c r="D3" s="15" t="s">
        <v>1</v>
      </c>
      <c r="E3" s="20" t="s">
        <v>2</v>
      </c>
      <c r="F3" s="20" t="s">
        <v>7</v>
      </c>
      <c r="G3" s="17" t="s">
        <v>4</v>
      </c>
      <c r="H3" s="20" t="s">
        <v>5</v>
      </c>
      <c r="I3" s="20" t="s">
        <v>14</v>
      </c>
      <c r="J3" s="20" t="s">
        <v>19</v>
      </c>
      <c r="K3" s="165"/>
      <c r="L3" s="20" t="s">
        <v>4</v>
      </c>
      <c r="M3" s="20" t="s">
        <v>5</v>
      </c>
      <c r="N3" s="20" t="s">
        <v>54</v>
      </c>
      <c r="O3" s="20" t="s">
        <v>14</v>
      </c>
      <c r="P3" s="25"/>
      <c r="Q3" s="20" t="s">
        <v>2</v>
      </c>
      <c r="R3" s="20" t="s">
        <v>7</v>
      </c>
      <c r="S3" s="17" t="s">
        <v>4</v>
      </c>
      <c r="T3" s="20" t="s">
        <v>5</v>
      </c>
      <c r="U3" s="20" t="s">
        <v>14</v>
      </c>
      <c r="V3" s="20" t="s">
        <v>19</v>
      </c>
      <c r="W3" s="165"/>
      <c r="X3" s="20" t="s">
        <v>0</v>
      </c>
      <c r="Y3" s="20" t="s">
        <v>3</v>
      </c>
      <c r="Z3" s="15" t="s">
        <v>1</v>
      </c>
      <c r="AA3" s="20" t="s">
        <v>2</v>
      </c>
      <c r="AB3" s="20" t="s">
        <v>7</v>
      </c>
      <c r="AC3" s="17" t="s">
        <v>4</v>
      </c>
      <c r="AD3" s="20" t="s">
        <v>5</v>
      </c>
      <c r="AE3" s="20" t="s">
        <v>14</v>
      </c>
      <c r="AF3" s="20" t="s">
        <v>19</v>
      </c>
      <c r="AG3" s="165"/>
      <c r="AH3" s="20" t="s">
        <v>4</v>
      </c>
      <c r="AI3" s="20" t="s">
        <v>5</v>
      </c>
      <c r="AJ3" s="20" t="s">
        <v>54</v>
      </c>
      <c r="AK3" s="20" t="s">
        <v>14</v>
      </c>
      <c r="AL3" s="25"/>
      <c r="AM3" s="20" t="s">
        <v>2</v>
      </c>
      <c r="AN3" s="20" t="s">
        <v>7</v>
      </c>
      <c r="AO3" s="17" t="s">
        <v>4</v>
      </c>
      <c r="AP3" s="20" t="s">
        <v>5</v>
      </c>
      <c r="AQ3" s="20" t="s">
        <v>14</v>
      </c>
      <c r="AR3" s="20" t="s">
        <v>19</v>
      </c>
      <c r="AS3" s="16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3"/>
      <c r="D4" s="27"/>
      <c r="E4" s="26"/>
      <c r="F4" s="26"/>
      <c r="G4" s="26"/>
      <c r="H4" s="30"/>
      <c r="I4" s="26"/>
      <c r="J4" s="28"/>
      <c r="K4" s="40"/>
      <c r="L4" s="67"/>
      <c r="M4" s="20"/>
      <c r="N4" s="20"/>
      <c r="O4" s="20"/>
      <c r="P4" s="25"/>
      <c r="Q4" s="26"/>
      <c r="R4" s="26"/>
      <c r="S4" s="30"/>
      <c r="T4" s="26"/>
      <c r="U4" s="26"/>
      <c r="V4" s="166"/>
      <c r="W4" s="40"/>
      <c r="X4" s="26">
        <v>1992</v>
      </c>
      <c r="Y4" s="26" t="s">
        <v>41</v>
      </c>
      <c r="Z4" s="183" t="s">
        <v>329</v>
      </c>
      <c r="AA4" s="26">
        <v>21</v>
      </c>
      <c r="AB4" s="26">
        <v>0</v>
      </c>
      <c r="AC4" s="26">
        <v>21</v>
      </c>
      <c r="AD4" s="26">
        <v>16</v>
      </c>
      <c r="AE4" s="26"/>
      <c r="AF4" s="48"/>
      <c r="AG4" s="25"/>
      <c r="AH4" s="18"/>
      <c r="AI4" s="18"/>
      <c r="AJ4" s="18"/>
      <c r="AK4" s="20"/>
      <c r="AL4" s="25"/>
      <c r="AM4" s="26"/>
      <c r="AN4" s="26"/>
      <c r="AO4" s="26"/>
      <c r="AP4" s="26"/>
      <c r="AQ4" s="26"/>
      <c r="AR4" s="34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33"/>
      <c r="D5" s="27"/>
      <c r="E5" s="26"/>
      <c r="F5" s="26"/>
      <c r="G5" s="26"/>
      <c r="H5" s="30"/>
      <c r="I5" s="26"/>
      <c r="J5" s="28"/>
      <c r="K5" s="40"/>
      <c r="L5" s="67"/>
      <c r="M5" s="20"/>
      <c r="N5" s="20"/>
      <c r="O5" s="20"/>
      <c r="P5" s="25"/>
      <c r="Q5" s="26"/>
      <c r="R5" s="26"/>
      <c r="S5" s="30"/>
      <c r="T5" s="26"/>
      <c r="U5" s="26"/>
      <c r="V5" s="166"/>
      <c r="W5" s="40"/>
      <c r="X5" s="26"/>
      <c r="Y5" s="26"/>
      <c r="Z5" s="183"/>
      <c r="AA5" s="26"/>
      <c r="AB5" s="26"/>
      <c r="AC5" s="26"/>
      <c r="AD5" s="26"/>
      <c r="AE5" s="26"/>
      <c r="AF5" s="48"/>
      <c r="AG5" s="25"/>
      <c r="AH5" s="18"/>
      <c r="AI5" s="18"/>
      <c r="AJ5" s="18"/>
      <c r="AK5" s="20"/>
      <c r="AL5" s="25"/>
      <c r="AM5" s="26"/>
      <c r="AN5" s="26"/>
      <c r="AO5" s="26"/>
      <c r="AP5" s="26"/>
      <c r="AQ5" s="26"/>
      <c r="AR5" s="34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>
        <v>2019</v>
      </c>
      <c r="C6" s="33" t="s">
        <v>36</v>
      </c>
      <c r="D6" s="27" t="s">
        <v>332</v>
      </c>
      <c r="E6" s="26">
        <v>22</v>
      </c>
      <c r="F6" s="26">
        <v>0</v>
      </c>
      <c r="G6" s="26">
        <v>46</v>
      </c>
      <c r="H6" s="30">
        <v>10</v>
      </c>
      <c r="I6" s="26">
        <v>122</v>
      </c>
      <c r="J6" s="28">
        <v>0.6421</v>
      </c>
      <c r="K6" s="40">
        <v>190</v>
      </c>
      <c r="L6" s="67" t="s">
        <v>41</v>
      </c>
      <c r="M6" s="20"/>
      <c r="N6" s="20"/>
      <c r="O6" s="20" t="s">
        <v>41</v>
      </c>
      <c r="P6" s="25"/>
      <c r="Q6" s="26">
        <v>3</v>
      </c>
      <c r="R6" s="26">
        <v>0</v>
      </c>
      <c r="S6" s="26">
        <v>10</v>
      </c>
      <c r="T6" s="26">
        <v>2</v>
      </c>
      <c r="U6" s="26">
        <v>22</v>
      </c>
      <c r="V6" s="48">
        <v>0.6875</v>
      </c>
      <c r="W6" s="40">
        <v>32</v>
      </c>
      <c r="X6" s="26"/>
      <c r="Y6" s="26"/>
      <c r="Z6" s="183"/>
      <c r="AA6" s="26"/>
      <c r="AB6" s="26"/>
      <c r="AC6" s="26"/>
      <c r="AD6" s="26"/>
      <c r="AE6" s="26"/>
      <c r="AF6" s="48"/>
      <c r="AG6" s="25"/>
      <c r="AH6" s="18"/>
      <c r="AI6" s="18"/>
      <c r="AJ6" s="18"/>
      <c r="AK6" s="20"/>
      <c r="AL6" s="25"/>
      <c r="AM6" s="26"/>
      <c r="AN6" s="26"/>
      <c r="AO6" s="26"/>
      <c r="AP6" s="26"/>
      <c r="AQ6" s="26"/>
      <c r="AR6" s="34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4.25" x14ac:dyDescent="0.2">
      <c r="A7" s="38"/>
      <c r="B7" s="75" t="s">
        <v>325</v>
      </c>
      <c r="C7" s="79"/>
      <c r="D7" s="78"/>
      <c r="E7" s="77">
        <f>SUM(E6:E6)</f>
        <v>22</v>
      </c>
      <c r="F7" s="77">
        <f>SUM(F6:F6)</f>
        <v>0</v>
      </c>
      <c r="G7" s="77">
        <f>SUM(G6:G6)</f>
        <v>46</v>
      </c>
      <c r="H7" s="77">
        <f>SUM(H6:H6)</f>
        <v>10</v>
      </c>
      <c r="I7" s="77">
        <f>SUM(I6:I6)</f>
        <v>122</v>
      </c>
      <c r="J7" s="167">
        <f>PRODUCT(I7/K7)</f>
        <v>0.64210526315789473</v>
      </c>
      <c r="K7" s="117">
        <f>SUM(K6:K6)</f>
        <v>190</v>
      </c>
      <c r="L7" s="24"/>
      <c r="M7" s="22"/>
      <c r="N7" s="138"/>
      <c r="O7" s="139"/>
      <c r="P7" s="25"/>
      <c r="Q7" s="77">
        <f>SUM(Q6:Q6)</f>
        <v>3</v>
      </c>
      <c r="R7" s="77">
        <f>SUM(R6:R6)</f>
        <v>0</v>
      </c>
      <c r="S7" s="77">
        <f>SUM(S6:S6)</f>
        <v>10</v>
      </c>
      <c r="T7" s="77">
        <f>SUM(T6:T6)</f>
        <v>2</v>
      </c>
      <c r="U7" s="77">
        <f>SUM(U6:U6)</f>
        <v>22</v>
      </c>
      <c r="V7" s="167">
        <f>PRODUCT(U7/W7)</f>
        <v>0.6875</v>
      </c>
      <c r="W7" s="117">
        <f>SUM(W6:W6)</f>
        <v>32</v>
      </c>
      <c r="X7" s="18" t="s">
        <v>325</v>
      </c>
      <c r="Y7" s="19"/>
      <c r="Z7" s="17"/>
      <c r="AA7" s="77">
        <v>21</v>
      </c>
      <c r="AB7" s="77">
        <v>0</v>
      </c>
      <c r="AC7" s="77">
        <v>21</v>
      </c>
      <c r="AD7" s="77">
        <v>16</v>
      </c>
      <c r="AE7" s="77">
        <f>SUM(AE6:AE6)</f>
        <v>0</v>
      </c>
      <c r="AF7" s="167">
        <v>0</v>
      </c>
      <c r="AG7" s="117">
        <f>SUM(AG6:AG6)</f>
        <v>0</v>
      </c>
      <c r="AH7" s="24"/>
      <c r="AI7" s="22"/>
      <c r="AJ7" s="138"/>
      <c r="AK7" s="139"/>
      <c r="AL7" s="25"/>
      <c r="AM7" s="77">
        <f>SUM(AM6:AM6)</f>
        <v>0</v>
      </c>
      <c r="AN7" s="77">
        <f>SUM(AN6:AN6)</f>
        <v>0</v>
      </c>
      <c r="AO7" s="77">
        <f>SUM(AO6:AO6)</f>
        <v>0</v>
      </c>
      <c r="AP7" s="77">
        <f>SUM(AP6:AP6)</f>
        <v>0</v>
      </c>
      <c r="AQ7" s="77">
        <f>SUM(AQ6:AQ6)</f>
        <v>0</v>
      </c>
      <c r="AR7" s="167">
        <v>0</v>
      </c>
      <c r="AS7" s="165">
        <f>SUM(AS6:AS6)</f>
        <v>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8"/>
      <c r="C8" s="38"/>
      <c r="D8" s="38"/>
      <c r="E8" s="38"/>
      <c r="F8" s="38"/>
      <c r="G8" s="38"/>
      <c r="H8" s="38"/>
      <c r="I8" s="38"/>
      <c r="J8" s="39"/>
      <c r="K8" s="40"/>
      <c r="L8" s="25"/>
      <c r="M8" s="25"/>
      <c r="N8" s="25"/>
      <c r="O8" s="25"/>
      <c r="P8" s="38"/>
      <c r="Q8" s="38"/>
      <c r="R8" s="41"/>
      <c r="S8" s="38"/>
      <c r="T8" s="38"/>
      <c r="U8" s="25"/>
      <c r="V8" s="25"/>
      <c r="W8" s="40"/>
      <c r="X8" s="38"/>
      <c r="Y8" s="38"/>
      <c r="Z8" s="38"/>
      <c r="AA8" s="38"/>
      <c r="AB8" s="38"/>
      <c r="AC8" s="38"/>
      <c r="AD8" s="38"/>
      <c r="AE8" s="38"/>
      <c r="AF8" s="39"/>
      <c r="AG8" s="40"/>
      <c r="AH8" s="25"/>
      <c r="AI8" s="25"/>
      <c r="AJ8" s="25"/>
      <c r="AK8" s="25"/>
      <c r="AL8" s="38"/>
      <c r="AM8" s="38"/>
      <c r="AN8" s="41"/>
      <c r="AO8" s="38"/>
      <c r="AP8" s="38"/>
      <c r="AQ8" s="25"/>
      <c r="AR8" s="25"/>
      <c r="AS8" s="4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68" t="s">
        <v>326</v>
      </c>
      <c r="C9" s="169"/>
      <c r="D9" s="170"/>
      <c r="E9" s="17" t="s">
        <v>2</v>
      </c>
      <c r="F9" s="20" t="s">
        <v>7</v>
      </c>
      <c r="G9" s="17" t="s">
        <v>4</v>
      </c>
      <c r="H9" s="20" t="s">
        <v>5</v>
      </c>
      <c r="I9" s="20" t="s">
        <v>14</v>
      </c>
      <c r="J9" s="20" t="s">
        <v>19</v>
      </c>
      <c r="K9" s="25"/>
      <c r="L9" s="20" t="s">
        <v>24</v>
      </c>
      <c r="M9" s="20" t="s">
        <v>25</v>
      </c>
      <c r="N9" s="20" t="s">
        <v>327</v>
      </c>
      <c r="O9" s="20" t="s">
        <v>328</v>
      </c>
      <c r="Q9" s="41"/>
      <c r="R9" s="41" t="s">
        <v>48</v>
      </c>
      <c r="S9" s="41"/>
      <c r="T9" s="38" t="s">
        <v>53</v>
      </c>
      <c r="U9" s="25"/>
      <c r="V9" s="40"/>
      <c r="W9" s="40"/>
      <c r="X9" s="171"/>
      <c r="Y9" s="171"/>
      <c r="Z9" s="171"/>
      <c r="AA9" s="171"/>
      <c r="AB9" s="171"/>
      <c r="AC9" s="41"/>
      <c r="AD9" s="41"/>
      <c r="AE9" s="41"/>
      <c r="AF9" s="38"/>
      <c r="AG9" s="38"/>
      <c r="AH9" s="38"/>
      <c r="AI9" s="38"/>
      <c r="AJ9" s="38"/>
      <c r="AK9" s="38"/>
      <c r="AM9" s="40"/>
      <c r="AN9" s="171"/>
      <c r="AO9" s="171"/>
      <c r="AP9" s="171"/>
      <c r="AQ9" s="171"/>
      <c r="AR9" s="171"/>
      <c r="AS9" s="17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44" t="s">
        <v>9</v>
      </c>
      <c r="C10" s="14"/>
      <c r="D10" s="46"/>
      <c r="E10" s="172">
        <v>1040</v>
      </c>
      <c r="F10" s="172">
        <v>61</v>
      </c>
      <c r="G10" s="172">
        <v>1055</v>
      </c>
      <c r="H10" s="172">
        <v>712</v>
      </c>
      <c r="I10" s="172">
        <v>4404</v>
      </c>
      <c r="J10" s="173">
        <v>0.57299999999999995</v>
      </c>
      <c r="K10" s="38">
        <f>PRODUCT(I10/J10)</f>
        <v>7685.8638743455504</v>
      </c>
      <c r="L10" s="174">
        <f>PRODUCT((F10+G10)/E10)</f>
        <v>1.073076923076923</v>
      </c>
      <c r="M10" s="174">
        <f>PRODUCT(H10/E10)</f>
        <v>0.68461538461538463</v>
      </c>
      <c r="N10" s="174">
        <f>PRODUCT((F10+G10+H10)/E10)</f>
        <v>1.7576923076923077</v>
      </c>
      <c r="O10" s="174">
        <f>PRODUCT(I10/E10)</f>
        <v>4.2346153846153847</v>
      </c>
      <c r="Q10" s="41"/>
      <c r="R10" s="41"/>
      <c r="S10" s="41"/>
      <c r="T10" s="99" t="s">
        <v>49</v>
      </c>
      <c r="U10" s="38"/>
      <c r="V10" s="38"/>
      <c r="W10" s="38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8"/>
      <c r="AL10" s="38"/>
      <c r="AM10" s="38"/>
      <c r="AN10" s="41"/>
      <c r="AO10" s="41"/>
      <c r="AP10" s="41"/>
      <c r="AQ10" s="41"/>
      <c r="AR10" s="41"/>
      <c r="AS10" s="4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75" t="s">
        <v>320</v>
      </c>
      <c r="C11" s="176"/>
      <c r="D11" s="177"/>
      <c r="E11" s="172">
        <f>PRODUCT(E7+Q7)</f>
        <v>25</v>
      </c>
      <c r="F11" s="172">
        <f>PRODUCT(F7+R7)</f>
        <v>0</v>
      </c>
      <c r="G11" s="172">
        <f>PRODUCT(G7+S7)</f>
        <v>56</v>
      </c>
      <c r="H11" s="172">
        <f>PRODUCT(H7+T7)</f>
        <v>12</v>
      </c>
      <c r="I11" s="172">
        <f>PRODUCT(I7+U7)</f>
        <v>144</v>
      </c>
      <c r="J11" s="173">
        <f>PRODUCT(I11/K11)</f>
        <v>0.64864864864864868</v>
      </c>
      <c r="K11" s="38">
        <f>PRODUCT(K7+W7)</f>
        <v>222</v>
      </c>
      <c r="L11" s="174">
        <f>PRODUCT((F11+G11)/E11)</f>
        <v>2.2400000000000002</v>
      </c>
      <c r="M11" s="174">
        <f>PRODUCT(H11/E11)</f>
        <v>0.48</v>
      </c>
      <c r="N11" s="174">
        <f>PRODUCT((F11+G11+H11)/E11)</f>
        <v>2.72</v>
      </c>
      <c r="O11" s="174">
        <f>PRODUCT(I11/E11)</f>
        <v>5.76</v>
      </c>
      <c r="Q11" s="41"/>
      <c r="R11" s="41"/>
      <c r="S11" s="41"/>
      <c r="T11" s="99" t="s">
        <v>50</v>
      </c>
      <c r="U11" s="38"/>
      <c r="V11" s="38"/>
      <c r="W11" s="38"/>
      <c r="X11" s="38"/>
      <c r="Y11" s="38"/>
      <c r="Z11" s="38"/>
      <c r="AA11" s="38"/>
      <c r="AB11" s="38"/>
      <c r="AC11" s="41"/>
      <c r="AD11" s="41"/>
      <c r="AE11" s="41"/>
      <c r="AF11" s="41"/>
      <c r="AG11" s="41"/>
      <c r="AH11" s="41"/>
      <c r="AI11" s="41"/>
      <c r="AJ11" s="41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78" t="s">
        <v>323</v>
      </c>
      <c r="C12" s="179"/>
      <c r="D12" s="180"/>
      <c r="E12" s="172">
        <f>PRODUCT(AA7+AM7)</f>
        <v>21</v>
      </c>
      <c r="F12" s="172">
        <f>PRODUCT(AB7+AN7)</f>
        <v>0</v>
      </c>
      <c r="G12" s="172">
        <f>PRODUCT(AC7+AO7)</f>
        <v>21</v>
      </c>
      <c r="H12" s="172">
        <f>PRODUCT(AD7+AP7)</f>
        <v>16</v>
      </c>
      <c r="I12" s="172">
        <f>PRODUCT(AE7+AQ7)</f>
        <v>0</v>
      </c>
      <c r="J12" s="173">
        <v>0</v>
      </c>
      <c r="K12" s="25">
        <f>PRODUCT(AG7+AS7)</f>
        <v>0</v>
      </c>
      <c r="L12" s="174">
        <f>PRODUCT((F12+G12)/E12)</f>
        <v>1</v>
      </c>
      <c r="M12" s="174">
        <f>PRODUCT(H12/E12)</f>
        <v>0.76190476190476186</v>
      </c>
      <c r="N12" s="174">
        <f>PRODUCT((F12+G12+H12)/E12)</f>
        <v>1.7619047619047619</v>
      </c>
      <c r="O12" s="174">
        <f>PRODUCT(I12/E12)</f>
        <v>0</v>
      </c>
      <c r="Q12" s="41"/>
      <c r="R12" s="41"/>
      <c r="S12" s="38"/>
      <c r="T12" s="99" t="s">
        <v>51</v>
      </c>
      <c r="U12" s="25"/>
      <c r="V12" s="25"/>
      <c r="W12" s="38"/>
      <c r="X12" s="38"/>
      <c r="Y12" s="38"/>
      <c r="Z12" s="38"/>
      <c r="AA12" s="38"/>
      <c r="AB12" s="38"/>
      <c r="AC12" s="41"/>
      <c r="AD12" s="41"/>
      <c r="AE12" s="41"/>
      <c r="AF12" s="41"/>
      <c r="AG12" s="41"/>
      <c r="AH12" s="41"/>
      <c r="AI12" s="41"/>
      <c r="AJ12" s="41"/>
      <c r="AK12" s="38"/>
      <c r="AL12" s="25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81" t="s">
        <v>325</v>
      </c>
      <c r="C13" s="101"/>
      <c r="D13" s="182"/>
      <c r="E13" s="172">
        <f>SUM(E10:E12)</f>
        <v>1086</v>
      </c>
      <c r="F13" s="172">
        <f t="shared" ref="F13:I13" si="0">SUM(F10:F12)</f>
        <v>61</v>
      </c>
      <c r="G13" s="172">
        <f t="shared" si="0"/>
        <v>1132</v>
      </c>
      <c r="H13" s="172">
        <f t="shared" si="0"/>
        <v>740</v>
      </c>
      <c r="I13" s="172">
        <f t="shared" si="0"/>
        <v>4548</v>
      </c>
      <c r="J13" s="173">
        <v>0</v>
      </c>
      <c r="K13" s="38">
        <f>SUM(K10:K12)</f>
        <v>7907.8638743455504</v>
      </c>
      <c r="L13" s="174">
        <f>PRODUCT((F13+G13)/E13)</f>
        <v>1.0985267034990791</v>
      </c>
      <c r="M13" s="174">
        <f>PRODUCT(H13/E13)</f>
        <v>0.68139963167587481</v>
      </c>
      <c r="N13" s="174">
        <f>PRODUCT((F13+G13+H13)/E13)</f>
        <v>1.7799263351749539</v>
      </c>
      <c r="O13" s="174">
        <f>PRODUCT(I13/982)</f>
        <v>4.6313645621181259</v>
      </c>
      <c r="Q13" s="25"/>
      <c r="R13" s="25"/>
      <c r="S13" s="25"/>
      <c r="T13" s="38" t="s">
        <v>333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25"/>
      <c r="F14" s="25"/>
      <c r="G14" s="25"/>
      <c r="H14" s="25"/>
      <c r="I14" s="25"/>
      <c r="J14" s="38"/>
      <c r="K14" s="38"/>
      <c r="L14" s="25"/>
      <c r="M14" s="25"/>
      <c r="N14" s="25"/>
      <c r="O14" s="25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5"/>
      <c r="R86" s="25"/>
      <c r="S86" s="2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1"/>
      <c r="AH86" s="41"/>
      <c r="AI86" s="41"/>
      <c r="AJ86" s="41"/>
      <c r="AK86" s="38"/>
      <c r="AL86" s="25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5"/>
      <c r="R87" s="25"/>
      <c r="S87" s="2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1"/>
      <c r="AH87" s="41"/>
      <c r="AI87" s="41"/>
      <c r="AJ87" s="41"/>
      <c r="AK87" s="38"/>
      <c r="AL87" s="25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5"/>
      <c r="R88" s="25"/>
      <c r="S88" s="2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1"/>
      <c r="AH88" s="41"/>
      <c r="AI88" s="41"/>
      <c r="AJ88" s="41"/>
      <c r="AK88" s="38"/>
      <c r="AL88" s="25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1"/>
      <c r="AH89" s="41"/>
      <c r="AI89" s="41"/>
      <c r="AJ89" s="41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1"/>
      <c r="AH90" s="41"/>
      <c r="AI90" s="41"/>
      <c r="AJ90" s="41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1"/>
      <c r="AH91" s="41"/>
      <c r="AI91" s="41"/>
      <c r="AJ91" s="41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1"/>
      <c r="AH92" s="41"/>
      <c r="AI92" s="41"/>
      <c r="AJ92" s="41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1"/>
      <c r="AH93" s="41"/>
      <c r="AI93" s="41"/>
      <c r="AJ93" s="41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1"/>
      <c r="AH94" s="41"/>
      <c r="AI94" s="41"/>
      <c r="AJ94" s="41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1"/>
      <c r="AH95" s="41"/>
      <c r="AI95" s="41"/>
      <c r="AJ95" s="41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1"/>
      <c r="AH96" s="41"/>
      <c r="AI96" s="41"/>
      <c r="AJ96" s="41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1"/>
      <c r="AH97" s="41"/>
      <c r="AI97" s="41"/>
      <c r="AJ97" s="41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1"/>
      <c r="AH98" s="41"/>
      <c r="AI98" s="41"/>
      <c r="AJ98" s="41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1"/>
      <c r="AH99" s="41"/>
      <c r="AI99" s="41"/>
      <c r="AJ99" s="41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1"/>
      <c r="AH100" s="41"/>
      <c r="AI100" s="41"/>
      <c r="AJ100" s="41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1"/>
      <c r="AH101" s="41"/>
      <c r="AI101" s="41"/>
      <c r="AJ101" s="41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1"/>
      <c r="AH102" s="41"/>
      <c r="AI102" s="41"/>
      <c r="AJ102" s="41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1"/>
      <c r="AH103" s="41"/>
      <c r="AI103" s="41"/>
      <c r="AJ103" s="41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1"/>
      <c r="AH104" s="41"/>
      <c r="AI104" s="41"/>
      <c r="AJ104" s="41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1"/>
      <c r="AH105" s="41"/>
      <c r="AI105" s="41"/>
      <c r="AJ105" s="41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1"/>
      <c r="AH106" s="41"/>
      <c r="AI106" s="41"/>
      <c r="AJ106" s="41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1"/>
      <c r="AH107" s="41"/>
      <c r="AI107" s="41"/>
      <c r="AJ107" s="41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1"/>
      <c r="AH108" s="41"/>
      <c r="AI108" s="41"/>
      <c r="AJ108" s="41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1"/>
      <c r="AH109" s="41"/>
      <c r="AI109" s="41"/>
      <c r="AJ109" s="41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1"/>
      <c r="AH110" s="41"/>
      <c r="AI110" s="41"/>
      <c r="AJ110" s="41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1"/>
      <c r="AH111" s="41"/>
      <c r="AI111" s="41"/>
      <c r="AJ111" s="41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1"/>
      <c r="AH112" s="41"/>
      <c r="AI112" s="41"/>
      <c r="AJ112" s="41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1"/>
      <c r="AH113" s="41"/>
      <c r="AI113" s="41"/>
      <c r="AJ113" s="41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1"/>
      <c r="AH114" s="41"/>
      <c r="AI114" s="41"/>
      <c r="AJ114" s="41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1"/>
      <c r="AH115" s="41"/>
      <c r="AI115" s="41"/>
      <c r="AJ115" s="41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1"/>
      <c r="AH116" s="41"/>
      <c r="AI116" s="41"/>
      <c r="AJ116" s="41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1"/>
      <c r="AH117" s="41"/>
      <c r="AI117" s="41"/>
      <c r="AJ117" s="41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1"/>
      <c r="AH118" s="41"/>
      <c r="AI118" s="41"/>
      <c r="AJ118" s="41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1"/>
      <c r="AH119" s="41"/>
      <c r="AI119" s="41"/>
      <c r="AJ119" s="41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1"/>
      <c r="AH120" s="41"/>
      <c r="AI120" s="41"/>
      <c r="AJ120" s="41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1"/>
      <c r="AH121" s="41"/>
      <c r="AI121" s="41"/>
      <c r="AJ121" s="41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1"/>
      <c r="AH122" s="41"/>
      <c r="AI122" s="41"/>
      <c r="AJ122" s="41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1"/>
      <c r="AH123" s="41"/>
      <c r="AI123" s="41"/>
      <c r="AJ123" s="41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1"/>
      <c r="AH124" s="41"/>
      <c r="AI124" s="41"/>
      <c r="AJ124" s="41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1"/>
      <c r="AH125" s="41"/>
      <c r="AI125" s="41"/>
      <c r="AJ125" s="41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1"/>
      <c r="AH126" s="41"/>
      <c r="AI126" s="41"/>
      <c r="AJ126" s="41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1"/>
      <c r="AH127" s="41"/>
      <c r="AI127" s="41"/>
      <c r="AJ127" s="41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1"/>
      <c r="AH128" s="41"/>
      <c r="AI128" s="41"/>
      <c r="AJ128" s="41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1"/>
      <c r="AH129" s="41"/>
      <c r="AI129" s="41"/>
      <c r="AJ129" s="41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1"/>
      <c r="AH130" s="41"/>
      <c r="AI130" s="41"/>
      <c r="AJ130" s="41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1"/>
      <c r="AH131" s="41"/>
      <c r="AI131" s="41"/>
      <c r="AJ131" s="41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1"/>
      <c r="AH132" s="41"/>
      <c r="AI132" s="41"/>
      <c r="AJ132" s="41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1"/>
      <c r="AH133" s="41"/>
      <c r="AI133" s="41"/>
      <c r="AJ133" s="41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1"/>
      <c r="AH134" s="41"/>
      <c r="AI134" s="41"/>
      <c r="AJ134" s="41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1"/>
      <c r="AH135" s="41"/>
      <c r="AI135" s="41"/>
      <c r="AJ135" s="41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1"/>
      <c r="AH136" s="41"/>
      <c r="AI136" s="41"/>
      <c r="AJ136" s="41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1"/>
      <c r="AH137" s="41"/>
      <c r="AI137" s="41"/>
      <c r="AJ137" s="41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1"/>
      <c r="AH138" s="41"/>
      <c r="AI138" s="41"/>
      <c r="AJ138" s="41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1"/>
      <c r="AH139" s="41"/>
      <c r="AI139" s="41"/>
      <c r="AJ139" s="41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1"/>
      <c r="AH140" s="41"/>
      <c r="AI140" s="41"/>
      <c r="AJ140" s="41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1"/>
      <c r="AH141" s="41"/>
      <c r="AI141" s="41"/>
      <c r="AJ141" s="41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1"/>
      <c r="AH142" s="41"/>
      <c r="AI142" s="41"/>
      <c r="AJ142" s="41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1"/>
      <c r="AH143" s="41"/>
      <c r="AI143" s="41"/>
      <c r="AJ143" s="41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1"/>
      <c r="AH144" s="41"/>
      <c r="AI144" s="41"/>
      <c r="AJ144" s="41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1"/>
      <c r="AH145" s="41"/>
      <c r="AI145" s="41"/>
      <c r="AJ145" s="41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1"/>
      <c r="AH146" s="41"/>
      <c r="AI146" s="41"/>
      <c r="AJ146" s="41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1"/>
      <c r="AH147" s="41"/>
      <c r="AI147" s="41"/>
      <c r="AJ147" s="41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1"/>
      <c r="AH148" s="41"/>
      <c r="AI148" s="41"/>
      <c r="AJ148" s="41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1"/>
      <c r="AH149" s="41"/>
      <c r="AI149" s="41"/>
      <c r="AJ149" s="41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1"/>
      <c r="AH150" s="41"/>
      <c r="AI150" s="41"/>
      <c r="AJ150" s="41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1"/>
      <c r="AH151" s="41"/>
      <c r="AI151" s="41"/>
      <c r="AJ151" s="41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1"/>
      <c r="AH152" s="41"/>
      <c r="AI152" s="41"/>
      <c r="AJ152" s="41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1"/>
      <c r="AH153" s="41"/>
      <c r="AI153" s="41"/>
      <c r="AJ153" s="41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1"/>
      <c r="AH154" s="41"/>
      <c r="AI154" s="41"/>
      <c r="AJ154" s="41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1"/>
      <c r="AH155" s="41"/>
      <c r="AI155" s="41"/>
      <c r="AJ155" s="41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1"/>
      <c r="AH156" s="41"/>
      <c r="AI156" s="41"/>
      <c r="AJ156" s="41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1"/>
      <c r="AH157" s="41"/>
      <c r="AI157" s="41"/>
      <c r="AJ157" s="41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1"/>
      <c r="AH158" s="41"/>
      <c r="AI158" s="41"/>
      <c r="AJ158" s="41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1"/>
      <c r="AH159" s="41"/>
      <c r="AI159" s="41"/>
      <c r="AJ159" s="41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1"/>
      <c r="AH160" s="41"/>
      <c r="AI160" s="41"/>
      <c r="AJ160" s="41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1"/>
      <c r="AH161" s="41"/>
      <c r="AI161" s="41"/>
      <c r="AJ161" s="41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1"/>
      <c r="AH162" s="41"/>
      <c r="AI162" s="41"/>
      <c r="AJ162" s="41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1"/>
      <c r="AH163" s="41"/>
      <c r="AI163" s="41"/>
      <c r="AJ163" s="41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1"/>
      <c r="AH164" s="41"/>
      <c r="AI164" s="41"/>
      <c r="AJ164" s="41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1"/>
      <c r="AH165" s="41"/>
      <c r="AI165" s="41"/>
      <c r="AJ165" s="41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1"/>
      <c r="AH166" s="41"/>
      <c r="AI166" s="41"/>
      <c r="AJ166" s="41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1"/>
      <c r="AH167" s="41"/>
      <c r="AI167" s="41"/>
      <c r="AJ167" s="41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1"/>
      <c r="AH168" s="41"/>
      <c r="AI168" s="41"/>
      <c r="AJ168" s="41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1"/>
      <c r="AH169" s="41"/>
      <c r="AI169" s="41"/>
      <c r="AJ169" s="41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1"/>
      <c r="AH170" s="41"/>
      <c r="AI170" s="41"/>
      <c r="AJ170" s="41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1"/>
      <c r="AH171" s="41"/>
      <c r="AI171" s="41"/>
      <c r="AJ171" s="41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1"/>
      <c r="AH172" s="41"/>
      <c r="AI172" s="41"/>
      <c r="AJ172" s="41"/>
      <c r="AK172" s="38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1"/>
      <c r="AH173" s="41"/>
      <c r="AI173" s="41"/>
      <c r="AJ173" s="41"/>
      <c r="AK173" s="38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1"/>
      <c r="AH174" s="41"/>
      <c r="AI174" s="41"/>
      <c r="AJ174" s="41"/>
      <c r="AK174" s="38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1"/>
      <c r="AH175" s="41"/>
      <c r="AI175" s="41"/>
      <c r="AJ175" s="41"/>
      <c r="AK175" s="38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1"/>
      <c r="AH176" s="41"/>
      <c r="AI176" s="41"/>
      <c r="AJ176" s="41"/>
      <c r="AK176" s="38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1"/>
      <c r="AH177" s="41"/>
      <c r="AI177" s="41"/>
      <c r="AJ177" s="41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41"/>
      <c r="AH178" s="41"/>
      <c r="AI178" s="41"/>
      <c r="AJ178" s="41"/>
      <c r="AK178" s="25"/>
      <c r="AL178" s="25"/>
    </row>
    <row r="179" spans="12:38" x14ac:dyDescent="0.25">
      <c r="R179" s="40"/>
      <c r="S179" s="4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41"/>
      <c r="AH179" s="41"/>
      <c r="AI179" s="41"/>
      <c r="AJ179" s="41"/>
    </row>
    <row r="180" spans="12:38" x14ac:dyDescent="0.25">
      <c r="R180" s="40"/>
      <c r="S180" s="4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41"/>
      <c r="AH180" s="41"/>
      <c r="AI180" s="41"/>
      <c r="AJ180" s="41"/>
    </row>
    <row r="181" spans="12:38" x14ac:dyDescent="0.25">
      <c r="R181" s="40"/>
      <c r="S181" s="4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41"/>
      <c r="AH181" s="41"/>
      <c r="AI181" s="41"/>
      <c r="AJ181" s="41"/>
    </row>
    <row r="182" spans="12:38" x14ac:dyDescent="0.25">
      <c r="L182"/>
      <c r="M182"/>
      <c r="N182"/>
      <c r="O182"/>
      <c r="P182"/>
      <c r="R182" s="40"/>
      <c r="S182" s="4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40"/>
      <c r="S183" s="4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40"/>
      <c r="S184" s="4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40"/>
      <c r="S185" s="4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zoomScale="92" zoomScaleNormal="92" workbookViewId="0"/>
  </sheetViews>
  <sheetFormatPr defaultRowHeight="15" x14ac:dyDescent="0.25"/>
  <cols>
    <col min="1" max="1" width="0.7109375" style="11" customWidth="1"/>
    <col min="2" max="2" width="27.28515625" style="63" customWidth="1"/>
    <col min="3" max="3" width="24.5703125" style="62" customWidth="1"/>
    <col min="4" max="4" width="10.5703125" style="116" customWidth="1"/>
    <col min="5" max="5" width="8.85546875" style="116" customWidth="1"/>
    <col min="6" max="6" width="0.7109375" style="40" customWidth="1"/>
    <col min="7" max="7" width="5.140625" style="62" customWidth="1"/>
    <col min="8" max="8" width="5.28515625" style="62" customWidth="1"/>
    <col min="9" max="9" width="5.140625" style="62" customWidth="1"/>
    <col min="10" max="10" width="5.28515625" style="62" customWidth="1"/>
    <col min="11" max="11" width="5.42578125" style="62" customWidth="1"/>
    <col min="12" max="12" width="6.5703125" style="62" customWidth="1"/>
    <col min="13" max="16" width="5" style="62" customWidth="1"/>
    <col min="17" max="17" width="7.28515625" style="62" customWidth="1"/>
    <col min="18" max="21" width="6.7109375" style="62" customWidth="1"/>
    <col min="22" max="22" width="10.7109375" style="62" customWidth="1"/>
    <col min="23" max="23" width="22.7109375" style="116" customWidth="1"/>
    <col min="24" max="24" width="9.7109375" style="62" customWidth="1"/>
    <col min="25" max="25" width="11" style="3" customWidth="1"/>
    <col min="26" max="27" width="9.140625" style="3"/>
    <col min="28" max="28" width="27.5703125" style="3" customWidth="1"/>
    <col min="29" max="30" width="9.140625" style="3"/>
  </cols>
  <sheetData>
    <row r="1" spans="1:30" ht="18.75" customHeight="1" x14ac:dyDescent="0.25">
      <c r="A1" s="10"/>
      <c r="B1" s="134" t="s">
        <v>186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10"/>
      <c r="B2" s="12" t="s">
        <v>30</v>
      </c>
      <c r="C2" s="9" t="s">
        <v>52</v>
      </c>
      <c r="D2" s="13"/>
      <c r="E2" s="13"/>
      <c r="F2" s="72"/>
      <c r="G2" s="7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73"/>
      <c r="X2" s="30"/>
      <c r="Y2" s="71"/>
      <c r="Z2" s="71"/>
      <c r="AA2" s="71"/>
      <c r="AB2" s="71"/>
      <c r="AC2" s="71"/>
      <c r="AD2" s="71"/>
    </row>
    <row r="3" spans="1:30" x14ac:dyDescent="0.25">
      <c r="A3" s="10"/>
      <c r="B3" s="74" t="s">
        <v>58</v>
      </c>
      <c r="C3" s="24" t="s">
        <v>59</v>
      </c>
      <c r="D3" s="75" t="s">
        <v>60</v>
      </c>
      <c r="E3" s="76" t="s">
        <v>1</v>
      </c>
      <c r="F3" s="25"/>
      <c r="G3" s="77" t="s">
        <v>61</v>
      </c>
      <c r="H3" s="78" t="s">
        <v>62</v>
      </c>
      <c r="I3" s="78" t="s">
        <v>28</v>
      </c>
      <c r="J3" s="19" t="s">
        <v>63</v>
      </c>
      <c r="K3" s="79" t="s">
        <v>64</v>
      </c>
      <c r="L3" s="79" t="s">
        <v>65</v>
      </c>
      <c r="M3" s="77" t="s">
        <v>66</v>
      </c>
      <c r="N3" s="77" t="s">
        <v>27</v>
      </c>
      <c r="O3" s="78" t="s">
        <v>67</v>
      </c>
      <c r="P3" s="77" t="s">
        <v>62</v>
      </c>
      <c r="Q3" s="77" t="s">
        <v>14</v>
      </c>
      <c r="R3" s="77">
        <v>1</v>
      </c>
      <c r="S3" s="77">
        <v>2</v>
      </c>
      <c r="T3" s="77">
        <v>3</v>
      </c>
      <c r="U3" s="77" t="s">
        <v>68</v>
      </c>
      <c r="V3" s="19" t="s">
        <v>19</v>
      </c>
      <c r="W3" s="18" t="s">
        <v>69</v>
      </c>
      <c r="X3" s="18" t="s">
        <v>70</v>
      </c>
      <c r="Y3" s="71"/>
      <c r="Z3" s="71"/>
      <c r="AA3" s="71"/>
      <c r="AB3" s="71"/>
      <c r="AC3" s="71"/>
      <c r="AD3" s="71"/>
    </row>
    <row r="4" spans="1:30" x14ac:dyDescent="0.25">
      <c r="A4" s="10"/>
      <c r="B4" s="80" t="s">
        <v>71</v>
      </c>
      <c r="C4" s="81" t="s">
        <v>72</v>
      </c>
      <c r="D4" s="82" t="s">
        <v>73</v>
      </c>
      <c r="E4" s="83" t="s">
        <v>32</v>
      </c>
      <c r="F4" s="25"/>
      <c r="G4" s="84">
        <v>1</v>
      </c>
      <c r="H4" s="85"/>
      <c r="I4" s="84"/>
      <c r="J4" s="86" t="s">
        <v>67</v>
      </c>
      <c r="K4" s="86">
        <v>9</v>
      </c>
      <c r="L4" s="86"/>
      <c r="M4" s="86">
        <v>1</v>
      </c>
      <c r="N4" s="84"/>
      <c r="O4" s="85">
        <v>1</v>
      </c>
      <c r="P4" s="85">
        <v>3</v>
      </c>
      <c r="Q4" s="88" t="s">
        <v>262</v>
      </c>
      <c r="R4" s="88"/>
      <c r="S4" s="88" t="s">
        <v>236</v>
      </c>
      <c r="T4" s="88" t="s">
        <v>249</v>
      </c>
      <c r="U4" s="88" t="s">
        <v>249</v>
      </c>
      <c r="V4" s="146">
        <v>0.42899999999999999</v>
      </c>
      <c r="W4" s="81" t="s">
        <v>74</v>
      </c>
      <c r="X4" s="158" t="s">
        <v>75</v>
      </c>
      <c r="Y4" s="71"/>
      <c r="Z4" s="71"/>
      <c r="AA4" s="71"/>
      <c r="AB4" s="71"/>
      <c r="AC4" s="71"/>
      <c r="AD4" s="71"/>
    </row>
    <row r="5" spans="1:30" x14ac:dyDescent="0.25">
      <c r="A5" s="10"/>
      <c r="B5" s="80" t="s">
        <v>76</v>
      </c>
      <c r="C5" s="81" t="s">
        <v>77</v>
      </c>
      <c r="D5" s="82" t="s">
        <v>73</v>
      </c>
      <c r="E5" s="83" t="s">
        <v>32</v>
      </c>
      <c r="F5" s="25"/>
      <c r="G5" s="84">
        <v>1</v>
      </c>
      <c r="H5" s="85"/>
      <c r="I5" s="84"/>
      <c r="J5" s="86"/>
      <c r="K5" s="86" t="s">
        <v>78</v>
      </c>
      <c r="L5" s="86"/>
      <c r="M5" s="86">
        <v>1</v>
      </c>
      <c r="N5" s="84">
        <v>1</v>
      </c>
      <c r="O5" s="85">
        <v>2</v>
      </c>
      <c r="P5" s="85">
        <v>1</v>
      </c>
      <c r="Q5" s="88" t="s">
        <v>238</v>
      </c>
      <c r="R5" s="145" t="s">
        <v>239</v>
      </c>
      <c r="S5" s="145"/>
      <c r="T5" s="145" t="s">
        <v>240</v>
      </c>
      <c r="U5" s="145" t="s">
        <v>241</v>
      </c>
      <c r="V5" s="87">
        <v>0.71399999999999997</v>
      </c>
      <c r="W5" s="81" t="s">
        <v>79</v>
      </c>
      <c r="X5" s="158" t="s">
        <v>80</v>
      </c>
      <c r="Y5" s="71"/>
      <c r="Z5" s="71"/>
      <c r="AA5" s="71"/>
      <c r="AB5" s="71"/>
      <c r="AC5" s="71"/>
      <c r="AD5" s="71"/>
    </row>
    <row r="6" spans="1:30" x14ac:dyDescent="0.25">
      <c r="A6" s="10"/>
      <c r="B6" s="80" t="s">
        <v>81</v>
      </c>
      <c r="C6" s="81" t="s">
        <v>82</v>
      </c>
      <c r="D6" s="82" t="s">
        <v>73</v>
      </c>
      <c r="E6" s="83" t="s">
        <v>32</v>
      </c>
      <c r="F6" s="25"/>
      <c r="G6" s="84">
        <v>1</v>
      </c>
      <c r="H6" s="85"/>
      <c r="I6" s="84"/>
      <c r="J6" s="86" t="s">
        <v>67</v>
      </c>
      <c r="K6" s="86">
        <v>5</v>
      </c>
      <c r="L6" s="86"/>
      <c r="M6" s="86">
        <v>1</v>
      </c>
      <c r="N6" s="84"/>
      <c r="O6" s="85">
        <v>1</v>
      </c>
      <c r="P6" s="85">
        <v>2</v>
      </c>
      <c r="Q6" s="88" t="s">
        <v>242</v>
      </c>
      <c r="R6" s="145"/>
      <c r="S6" s="145"/>
      <c r="T6" s="145" t="s">
        <v>240</v>
      </c>
      <c r="U6" s="145" t="s">
        <v>243</v>
      </c>
      <c r="V6" s="87">
        <v>1</v>
      </c>
      <c r="W6" s="81" t="s">
        <v>83</v>
      </c>
      <c r="X6" s="158" t="s">
        <v>84</v>
      </c>
      <c r="Y6" s="71"/>
      <c r="Z6" s="71"/>
      <c r="AA6" s="71"/>
      <c r="AB6" s="71"/>
      <c r="AC6" s="71"/>
      <c r="AD6" s="71"/>
    </row>
    <row r="7" spans="1:30" x14ac:dyDescent="0.25">
      <c r="A7" s="89"/>
      <c r="B7" s="80" t="s">
        <v>85</v>
      </c>
      <c r="C7" s="81" t="s">
        <v>86</v>
      </c>
      <c r="D7" s="82" t="s">
        <v>73</v>
      </c>
      <c r="E7" s="83" t="s">
        <v>39</v>
      </c>
      <c r="F7" s="25"/>
      <c r="G7" s="84">
        <v>1</v>
      </c>
      <c r="H7" s="85"/>
      <c r="I7" s="84"/>
      <c r="J7" s="86" t="s">
        <v>67</v>
      </c>
      <c r="K7" s="86">
        <v>4</v>
      </c>
      <c r="L7" s="86"/>
      <c r="M7" s="86">
        <v>1</v>
      </c>
      <c r="N7" s="84"/>
      <c r="O7" s="85">
        <v>1</v>
      </c>
      <c r="P7" s="85">
        <v>2</v>
      </c>
      <c r="Q7" s="88" t="s">
        <v>244</v>
      </c>
      <c r="R7" s="88"/>
      <c r="S7" s="88" t="s">
        <v>239</v>
      </c>
      <c r="T7" s="88" t="s">
        <v>241</v>
      </c>
      <c r="U7" s="88" t="s">
        <v>243</v>
      </c>
      <c r="V7" s="146">
        <v>0.66700000000000004</v>
      </c>
      <c r="W7" s="81" t="s">
        <v>87</v>
      </c>
      <c r="X7" s="158" t="s">
        <v>88</v>
      </c>
      <c r="Y7" s="71"/>
      <c r="Z7" s="71"/>
      <c r="AA7" s="71"/>
      <c r="AB7" s="71"/>
      <c r="AC7" s="71"/>
      <c r="AD7" s="71"/>
    </row>
    <row r="8" spans="1:30" x14ac:dyDescent="0.25">
      <c r="A8" s="10"/>
      <c r="B8" s="80" t="s">
        <v>89</v>
      </c>
      <c r="C8" s="81" t="s">
        <v>90</v>
      </c>
      <c r="D8" s="82" t="s">
        <v>73</v>
      </c>
      <c r="E8" s="83" t="s">
        <v>39</v>
      </c>
      <c r="F8" s="25"/>
      <c r="G8" s="84"/>
      <c r="H8" s="85"/>
      <c r="I8" s="84">
        <v>1</v>
      </c>
      <c r="J8" s="86" t="s">
        <v>67</v>
      </c>
      <c r="K8" s="86">
        <v>3</v>
      </c>
      <c r="L8" s="86"/>
      <c r="M8" s="86">
        <v>1</v>
      </c>
      <c r="N8" s="84"/>
      <c r="O8" s="85"/>
      <c r="P8" s="85">
        <v>1</v>
      </c>
      <c r="Q8" s="88" t="s">
        <v>245</v>
      </c>
      <c r="R8" s="88" t="s">
        <v>242</v>
      </c>
      <c r="S8" s="145"/>
      <c r="T8" s="145" t="s">
        <v>242</v>
      </c>
      <c r="U8" s="145" t="s">
        <v>246</v>
      </c>
      <c r="V8" s="87">
        <v>0.75</v>
      </c>
      <c r="W8" s="81" t="s">
        <v>87</v>
      </c>
      <c r="X8" s="158" t="s">
        <v>91</v>
      </c>
      <c r="Y8" s="71"/>
      <c r="Z8" s="71"/>
      <c r="AA8" s="71"/>
      <c r="AB8" s="71"/>
      <c r="AC8" s="71"/>
      <c r="AD8" s="71"/>
    </row>
    <row r="9" spans="1:30" x14ac:dyDescent="0.25">
      <c r="A9" s="10"/>
      <c r="B9" s="80" t="s">
        <v>92</v>
      </c>
      <c r="C9" s="81" t="s">
        <v>93</v>
      </c>
      <c r="D9" s="82" t="s">
        <v>73</v>
      </c>
      <c r="E9" s="83" t="s">
        <v>39</v>
      </c>
      <c r="F9" s="25"/>
      <c r="G9" s="84"/>
      <c r="H9" s="85"/>
      <c r="I9" s="84">
        <v>1</v>
      </c>
      <c r="J9" s="86" t="s">
        <v>67</v>
      </c>
      <c r="K9" s="86">
        <v>4</v>
      </c>
      <c r="L9" s="86"/>
      <c r="M9" s="86">
        <v>1</v>
      </c>
      <c r="N9" s="84"/>
      <c r="O9" s="85"/>
      <c r="P9" s="85">
        <v>1</v>
      </c>
      <c r="Q9" s="88" t="s">
        <v>241</v>
      </c>
      <c r="R9" s="145" t="s">
        <v>243</v>
      </c>
      <c r="S9" s="145" t="s">
        <v>243</v>
      </c>
      <c r="T9" s="145" t="s">
        <v>243</v>
      </c>
      <c r="U9" s="145" t="s">
        <v>239</v>
      </c>
      <c r="V9" s="87">
        <v>0.75</v>
      </c>
      <c r="W9" s="81" t="s">
        <v>94</v>
      </c>
      <c r="X9" s="158" t="s">
        <v>95</v>
      </c>
      <c r="Y9" s="71"/>
      <c r="Z9" s="71"/>
      <c r="AA9" s="71"/>
      <c r="AB9" s="71"/>
      <c r="AC9" s="71"/>
      <c r="AD9" s="71"/>
    </row>
    <row r="10" spans="1:30" x14ac:dyDescent="0.25">
      <c r="A10" s="10"/>
      <c r="B10" s="80" t="s">
        <v>96</v>
      </c>
      <c r="C10" s="81" t="s">
        <v>97</v>
      </c>
      <c r="D10" s="82" t="s">
        <v>73</v>
      </c>
      <c r="E10" s="83" t="s">
        <v>39</v>
      </c>
      <c r="F10" s="25"/>
      <c r="G10" s="84">
        <v>1</v>
      </c>
      <c r="H10" s="85"/>
      <c r="I10" s="84"/>
      <c r="J10" s="86" t="s">
        <v>67</v>
      </c>
      <c r="K10" s="86">
        <v>6</v>
      </c>
      <c r="L10" s="86"/>
      <c r="M10" s="86">
        <v>1</v>
      </c>
      <c r="N10" s="84"/>
      <c r="O10" s="85"/>
      <c r="P10" s="85"/>
      <c r="Q10" s="88" t="s">
        <v>244</v>
      </c>
      <c r="R10" s="88" t="s">
        <v>243</v>
      </c>
      <c r="S10" s="88" t="s">
        <v>240</v>
      </c>
      <c r="T10" s="88" t="s">
        <v>243</v>
      </c>
      <c r="U10" s="88" t="s">
        <v>246</v>
      </c>
      <c r="V10" s="146">
        <v>0.66700000000000004</v>
      </c>
      <c r="W10" s="81" t="s">
        <v>98</v>
      </c>
      <c r="X10" s="158" t="s">
        <v>99</v>
      </c>
      <c r="Y10" s="71"/>
      <c r="Z10" s="71"/>
      <c r="AA10" s="71"/>
      <c r="AB10" s="71"/>
      <c r="AC10" s="71"/>
      <c r="AD10" s="71"/>
    </row>
    <row r="11" spans="1:30" x14ac:dyDescent="0.25">
      <c r="A11" s="10"/>
      <c r="B11" s="80" t="s">
        <v>100</v>
      </c>
      <c r="C11" s="81" t="s">
        <v>101</v>
      </c>
      <c r="D11" s="82" t="s">
        <v>73</v>
      </c>
      <c r="E11" s="83" t="s">
        <v>32</v>
      </c>
      <c r="F11" s="25"/>
      <c r="G11" s="84">
        <v>1</v>
      </c>
      <c r="H11" s="85"/>
      <c r="I11" s="84"/>
      <c r="J11" s="86" t="s">
        <v>67</v>
      </c>
      <c r="K11" s="86">
        <v>5</v>
      </c>
      <c r="L11" s="86" t="s">
        <v>102</v>
      </c>
      <c r="M11" s="86">
        <v>1</v>
      </c>
      <c r="N11" s="84"/>
      <c r="O11" s="85">
        <v>1</v>
      </c>
      <c r="P11" s="85">
        <v>1</v>
      </c>
      <c r="Q11" s="88" t="s">
        <v>247</v>
      </c>
      <c r="R11" s="145"/>
      <c r="S11" s="145" t="s">
        <v>248</v>
      </c>
      <c r="T11" s="145"/>
      <c r="U11" s="145" t="s">
        <v>249</v>
      </c>
      <c r="V11" s="87">
        <v>0.6</v>
      </c>
      <c r="W11" s="81" t="s">
        <v>103</v>
      </c>
      <c r="X11" s="158" t="s">
        <v>104</v>
      </c>
      <c r="Y11" s="71"/>
      <c r="Z11" s="71"/>
      <c r="AA11" s="71"/>
      <c r="AB11" s="71"/>
      <c r="AC11" s="71"/>
      <c r="AD11" s="71"/>
    </row>
    <row r="12" spans="1:30" x14ac:dyDescent="0.25">
      <c r="A12" s="10"/>
      <c r="B12" s="80" t="s">
        <v>105</v>
      </c>
      <c r="C12" s="81" t="s">
        <v>106</v>
      </c>
      <c r="D12" s="82" t="s">
        <v>73</v>
      </c>
      <c r="E12" s="83" t="s">
        <v>32</v>
      </c>
      <c r="F12" s="25"/>
      <c r="G12" s="84">
        <v>1</v>
      </c>
      <c r="H12" s="85"/>
      <c r="I12" s="84"/>
      <c r="J12" s="86" t="s">
        <v>67</v>
      </c>
      <c r="K12" s="86">
        <v>4</v>
      </c>
      <c r="L12" s="86"/>
      <c r="M12" s="86">
        <v>1</v>
      </c>
      <c r="N12" s="84"/>
      <c r="O12" s="85"/>
      <c r="P12" s="85"/>
      <c r="Q12" s="88" t="s">
        <v>250</v>
      </c>
      <c r="R12" s="145"/>
      <c r="S12" s="145" t="s">
        <v>239</v>
      </c>
      <c r="T12" s="145" t="s">
        <v>247</v>
      </c>
      <c r="U12" s="145"/>
      <c r="V12" s="87">
        <v>0.5</v>
      </c>
      <c r="W12" s="81" t="s">
        <v>107</v>
      </c>
      <c r="X12" s="158" t="s">
        <v>108</v>
      </c>
      <c r="Y12" s="71"/>
      <c r="Z12" s="71"/>
      <c r="AA12" s="71"/>
      <c r="AB12" s="71"/>
      <c r="AC12" s="71"/>
      <c r="AD12" s="71"/>
    </row>
    <row r="13" spans="1:30" x14ac:dyDescent="0.25">
      <c r="A13" s="10"/>
      <c r="B13" s="80" t="s">
        <v>109</v>
      </c>
      <c r="C13" s="81" t="s">
        <v>110</v>
      </c>
      <c r="D13" s="82" t="s">
        <v>73</v>
      </c>
      <c r="E13" s="83" t="s">
        <v>32</v>
      </c>
      <c r="F13" s="25"/>
      <c r="G13" s="84">
        <v>1</v>
      </c>
      <c r="H13" s="85"/>
      <c r="I13" s="84"/>
      <c r="J13" s="86" t="s">
        <v>67</v>
      </c>
      <c r="K13" s="86">
        <v>5</v>
      </c>
      <c r="L13" s="86" t="s">
        <v>111</v>
      </c>
      <c r="M13" s="86">
        <v>1</v>
      </c>
      <c r="N13" s="84"/>
      <c r="O13" s="85"/>
      <c r="P13" s="85">
        <v>1</v>
      </c>
      <c r="Q13" s="88" t="s">
        <v>251</v>
      </c>
      <c r="R13" s="145"/>
      <c r="S13" s="145" t="s">
        <v>243</v>
      </c>
      <c r="T13" s="145" t="s">
        <v>242</v>
      </c>
      <c r="U13" s="145" t="s">
        <v>239</v>
      </c>
      <c r="V13" s="87">
        <v>0.8</v>
      </c>
      <c r="W13" s="81" t="s">
        <v>112</v>
      </c>
      <c r="X13" s="158" t="s">
        <v>113</v>
      </c>
      <c r="Y13" s="71"/>
      <c r="Z13" s="71"/>
      <c r="AA13" s="71"/>
      <c r="AB13" s="71"/>
      <c r="AC13" s="71"/>
      <c r="AD13" s="71"/>
    </row>
    <row r="14" spans="1:30" x14ac:dyDescent="0.25">
      <c r="A14" s="10"/>
      <c r="B14" s="80" t="s">
        <v>114</v>
      </c>
      <c r="C14" s="81" t="s">
        <v>115</v>
      </c>
      <c r="D14" s="82" t="s">
        <v>73</v>
      </c>
      <c r="E14" s="83" t="s">
        <v>42</v>
      </c>
      <c r="F14" s="25"/>
      <c r="G14" s="84"/>
      <c r="H14" s="85"/>
      <c r="I14" s="84">
        <v>1</v>
      </c>
      <c r="J14" s="86" t="s">
        <v>116</v>
      </c>
      <c r="K14" s="86">
        <v>5</v>
      </c>
      <c r="L14" s="86"/>
      <c r="M14" s="86">
        <v>1</v>
      </c>
      <c r="N14" s="84"/>
      <c r="O14" s="85">
        <v>2</v>
      </c>
      <c r="P14" s="85">
        <v>1</v>
      </c>
      <c r="Q14" s="88" t="s">
        <v>252</v>
      </c>
      <c r="R14" s="145"/>
      <c r="S14" s="145" t="s">
        <v>249</v>
      </c>
      <c r="T14" s="145" t="s">
        <v>249</v>
      </c>
      <c r="U14" s="145" t="s">
        <v>253</v>
      </c>
      <c r="V14" s="87">
        <v>0.4</v>
      </c>
      <c r="W14" s="81" t="s">
        <v>117</v>
      </c>
      <c r="X14" s="158" t="s">
        <v>118</v>
      </c>
      <c r="Y14" s="71"/>
      <c r="Z14" s="71"/>
      <c r="AA14" s="71"/>
      <c r="AB14" s="71"/>
      <c r="AC14" s="71"/>
      <c r="AD14" s="71"/>
    </row>
    <row r="15" spans="1:30" x14ac:dyDescent="0.25">
      <c r="A15" s="10"/>
      <c r="B15" s="80" t="s">
        <v>119</v>
      </c>
      <c r="C15" s="81" t="s">
        <v>120</v>
      </c>
      <c r="D15" s="82" t="s">
        <v>73</v>
      </c>
      <c r="E15" s="83" t="s">
        <v>42</v>
      </c>
      <c r="F15" s="25"/>
      <c r="G15" s="84"/>
      <c r="H15" s="85"/>
      <c r="I15" s="84">
        <v>1</v>
      </c>
      <c r="J15" s="86" t="s">
        <v>67</v>
      </c>
      <c r="K15" s="86">
        <v>4</v>
      </c>
      <c r="L15" s="86"/>
      <c r="M15" s="86">
        <v>1</v>
      </c>
      <c r="N15" s="84"/>
      <c r="O15" s="85">
        <v>1</v>
      </c>
      <c r="P15" s="85"/>
      <c r="Q15" s="88" t="s">
        <v>254</v>
      </c>
      <c r="R15" s="145" t="s">
        <v>239</v>
      </c>
      <c r="S15" s="145" t="s">
        <v>239</v>
      </c>
      <c r="T15" s="145" t="s">
        <v>241</v>
      </c>
      <c r="U15" s="145" t="s">
        <v>243</v>
      </c>
      <c r="V15" s="87">
        <v>0.57099999999999995</v>
      </c>
      <c r="W15" s="81" t="s">
        <v>112</v>
      </c>
      <c r="X15" s="158" t="s">
        <v>121</v>
      </c>
      <c r="Y15" s="71"/>
      <c r="Z15" s="71"/>
      <c r="AA15" s="71"/>
      <c r="AB15" s="71"/>
      <c r="AC15" s="71"/>
      <c r="AD15" s="71"/>
    </row>
    <row r="16" spans="1:30" x14ac:dyDescent="0.25">
      <c r="A16" s="10"/>
      <c r="B16" s="80" t="s">
        <v>122</v>
      </c>
      <c r="C16" s="81" t="s">
        <v>123</v>
      </c>
      <c r="D16" s="82" t="s">
        <v>73</v>
      </c>
      <c r="E16" s="83" t="s">
        <v>42</v>
      </c>
      <c r="F16" s="25"/>
      <c r="G16" s="84">
        <v>1</v>
      </c>
      <c r="H16" s="85"/>
      <c r="I16" s="84"/>
      <c r="J16" s="86" t="s">
        <v>67</v>
      </c>
      <c r="K16" s="86">
        <v>4</v>
      </c>
      <c r="L16" s="86" t="s">
        <v>102</v>
      </c>
      <c r="M16" s="86">
        <v>1</v>
      </c>
      <c r="N16" s="84"/>
      <c r="O16" s="85">
        <v>1</v>
      </c>
      <c r="P16" s="85">
        <v>1</v>
      </c>
      <c r="Q16" s="88" t="s">
        <v>255</v>
      </c>
      <c r="R16" s="145" t="s">
        <v>239</v>
      </c>
      <c r="S16" s="145" t="s">
        <v>239</v>
      </c>
      <c r="T16" s="145" t="s">
        <v>236</v>
      </c>
      <c r="U16" s="145" t="s">
        <v>249</v>
      </c>
      <c r="V16" s="87">
        <v>0.28599999999999998</v>
      </c>
      <c r="W16" s="81" t="s">
        <v>98</v>
      </c>
      <c r="X16" s="158" t="s">
        <v>124</v>
      </c>
      <c r="Y16" s="71"/>
      <c r="Z16" s="71"/>
      <c r="AA16" s="71"/>
      <c r="AB16" s="71"/>
      <c r="AC16" s="71"/>
      <c r="AD16" s="71"/>
    </row>
    <row r="17" spans="1:30" x14ac:dyDescent="0.25">
      <c r="A17" s="10"/>
      <c r="B17" s="80" t="s">
        <v>125</v>
      </c>
      <c r="C17" s="81" t="s">
        <v>126</v>
      </c>
      <c r="D17" s="82" t="s">
        <v>73</v>
      </c>
      <c r="E17" s="83" t="s">
        <v>42</v>
      </c>
      <c r="F17" s="25"/>
      <c r="G17" s="84">
        <v>1</v>
      </c>
      <c r="H17" s="85"/>
      <c r="I17" s="84"/>
      <c r="J17" s="86" t="s">
        <v>67</v>
      </c>
      <c r="K17" s="86">
        <v>5</v>
      </c>
      <c r="L17" s="86"/>
      <c r="M17" s="86">
        <v>1</v>
      </c>
      <c r="N17" s="84"/>
      <c r="O17" s="85"/>
      <c r="P17" s="85">
        <v>3</v>
      </c>
      <c r="Q17" s="88" t="s">
        <v>253</v>
      </c>
      <c r="R17" s="145"/>
      <c r="S17" s="145"/>
      <c r="T17" s="145" t="s">
        <v>248</v>
      </c>
      <c r="U17" s="145" t="s">
        <v>256</v>
      </c>
      <c r="V17" s="87">
        <v>0.33300000000000002</v>
      </c>
      <c r="W17" s="81" t="s">
        <v>127</v>
      </c>
      <c r="X17" s="158" t="s">
        <v>128</v>
      </c>
      <c r="Y17" s="71"/>
      <c r="Z17" s="71"/>
      <c r="AA17" s="71"/>
      <c r="AB17" s="71"/>
      <c r="AC17" s="71"/>
      <c r="AD17" s="71"/>
    </row>
    <row r="18" spans="1:30" x14ac:dyDescent="0.25">
      <c r="A18" s="89"/>
      <c r="B18" s="80" t="s">
        <v>129</v>
      </c>
      <c r="C18" s="81" t="s">
        <v>130</v>
      </c>
      <c r="D18" s="82" t="s">
        <v>73</v>
      </c>
      <c r="E18" s="91" t="s">
        <v>39</v>
      </c>
      <c r="F18" s="25"/>
      <c r="G18" s="84"/>
      <c r="H18" s="85"/>
      <c r="I18" s="85">
        <v>1</v>
      </c>
      <c r="J18" s="86" t="s">
        <v>67</v>
      </c>
      <c r="K18" s="86">
        <v>3</v>
      </c>
      <c r="L18" s="86"/>
      <c r="M18" s="86">
        <v>1</v>
      </c>
      <c r="N18" s="86"/>
      <c r="O18" s="84">
        <v>2</v>
      </c>
      <c r="P18" s="85">
        <v>1</v>
      </c>
      <c r="Q18" s="88" t="s">
        <v>253</v>
      </c>
      <c r="R18" s="145" t="s">
        <v>239</v>
      </c>
      <c r="S18" s="145" t="s">
        <v>246</v>
      </c>
      <c r="T18" s="145"/>
      <c r="U18" s="145" t="s">
        <v>248</v>
      </c>
      <c r="V18" s="87">
        <v>0.33300000000000002</v>
      </c>
      <c r="W18" s="81" t="s">
        <v>131</v>
      </c>
      <c r="X18" s="158" t="s">
        <v>132</v>
      </c>
      <c r="Y18" s="71"/>
      <c r="Z18" s="71"/>
      <c r="AA18" s="71"/>
      <c r="AB18" s="71"/>
      <c r="AC18" s="71"/>
      <c r="AD18" s="71"/>
    </row>
    <row r="19" spans="1:30" x14ac:dyDescent="0.25">
      <c r="A19" s="10"/>
      <c r="B19" s="80" t="s">
        <v>133</v>
      </c>
      <c r="C19" s="81" t="s">
        <v>134</v>
      </c>
      <c r="D19" s="82" t="s">
        <v>73</v>
      </c>
      <c r="E19" s="91" t="s">
        <v>39</v>
      </c>
      <c r="F19" s="25"/>
      <c r="G19" s="84"/>
      <c r="H19" s="85"/>
      <c r="I19" s="85">
        <v>1</v>
      </c>
      <c r="J19" s="86" t="s">
        <v>67</v>
      </c>
      <c r="K19" s="86">
        <v>5</v>
      </c>
      <c r="L19" s="86"/>
      <c r="M19" s="86">
        <v>1</v>
      </c>
      <c r="N19" s="86"/>
      <c r="O19" s="84"/>
      <c r="P19" s="85">
        <v>1</v>
      </c>
      <c r="Q19" s="88" t="s">
        <v>257</v>
      </c>
      <c r="R19" s="88"/>
      <c r="S19" s="88" t="s">
        <v>239</v>
      </c>
      <c r="T19" s="88" t="s">
        <v>248</v>
      </c>
      <c r="U19" s="88" t="s">
        <v>239</v>
      </c>
      <c r="V19" s="146">
        <v>0.4</v>
      </c>
      <c r="W19" s="81" t="s">
        <v>127</v>
      </c>
      <c r="X19" s="158" t="s">
        <v>135</v>
      </c>
      <c r="Y19" s="71"/>
      <c r="Z19" s="71"/>
      <c r="AA19" s="71"/>
      <c r="AB19" s="71"/>
      <c r="AC19" s="71"/>
      <c r="AD19" s="71"/>
    </row>
    <row r="20" spans="1:30" x14ac:dyDescent="0.25">
      <c r="A20" s="10"/>
      <c r="B20" s="80" t="s">
        <v>136</v>
      </c>
      <c r="C20" s="81" t="s">
        <v>137</v>
      </c>
      <c r="D20" s="82" t="s">
        <v>73</v>
      </c>
      <c r="E20" s="91" t="s">
        <v>39</v>
      </c>
      <c r="F20" s="38"/>
      <c r="G20" s="84"/>
      <c r="H20" s="85"/>
      <c r="I20" s="85">
        <v>1</v>
      </c>
      <c r="J20" s="86" t="s">
        <v>67</v>
      </c>
      <c r="K20" s="86">
        <v>3</v>
      </c>
      <c r="L20" s="86"/>
      <c r="M20" s="86">
        <v>1</v>
      </c>
      <c r="N20" s="86"/>
      <c r="O20" s="84"/>
      <c r="P20" s="85"/>
      <c r="Q20" s="88" t="s">
        <v>236</v>
      </c>
      <c r="R20" s="88" t="s">
        <v>236</v>
      </c>
      <c r="S20" s="145"/>
      <c r="T20" s="88"/>
      <c r="U20" s="145"/>
      <c r="V20" s="146">
        <v>0.33300000000000002</v>
      </c>
      <c r="W20" s="81" t="s">
        <v>127</v>
      </c>
      <c r="X20" s="158" t="s">
        <v>138</v>
      </c>
      <c r="Y20" s="71"/>
      <c r="Z20" s="71"/>
      <c r="AA20" s="71"/>
      <c r="AB20" s="71"/>
      <c r="AC20" s="71"/>
      <c r="AD20" s="71"/>
    </row>
    <row r="21" spans="1:30" x14ac:dyDescent="0.25">
      <c r="A21" s="10"/>
      <c r="B21" s="80" t="s">
        <v>171</v>
      </c>
      <c r="C21" s="81" t="s">
        <v>172</v>
      </c>
      <c r="D21" s="82" t="s">
        <v>73</v>
      </c>
      <c r="E21" s="91" t="s">
        <v>39</v>
      </c>
      <c r="F21" s="38"/>
      <c r="G21" s="84"/>
      <c r="H21" s="85"/>
      <c r="I21" s="85">
        <v>1</v>
      </c>
      <c r="J21" s="86" t="s">
        <v>67</v>
      </c>
      <c r="K21" s="86">
        <v>4</v>
      </c>
      <c r="L21" s="86" t="s">
        <v>111</v>
      </c>
      <c r="M21" s="86">
        <v>1</v>
      </c>
      <c r="N21" s="86"/>
      <c r="O21" s="84">
        <v>1</v>
      </c>
      <c r="P21" s="85"/>
      <c r="Q21" s="88" t="s">
        <v>248</v>
      </c>
      <c r="R21" s="145"/>
      <c r="S21" s="145" t="s">
        <v>249</v>
      </c>
      <c r="T21" s="145"/>
      <c r="U21" s="145" t="s">
        <v>243</v>
      </c>
      <c r="V21" s="87">
        <v>0.66700000000000004</v>
      </c>
      <c r="W21" s="81" t="s">
        <v>131</v>
      </c>
      <c r="X21" s="158" t="s">
        <v>173</v>
      </c>
      <c r="Y21" s="71"/>
      <c r="Z21" s="71"/>
      <c r="AA21" s="71"/>
      <c r="AB21" s="71"/>
      <c r="AC21" s="71"/>
      <c r="AD21" s="71"/>
    </row>
    <row r="22" spans="1:30" x14ac:dyDescent="0.25">
      <c r="A22" s="10"/>
      <c r="B22" s="80" t="s">
        <v>174</v>
      </c>
      <c r="C22" s="81" t="s">
        <v>176</v>
      </c>
      <c r="D22" s="82" t="s">
        <v>73</v>
      </c>
      <c r="E22" s="91" t="s">
        <v>39</v>
      </c>
      <c r="F22" s="38"/>
      <c r="G22" s="84"/>
      <c r="H22" s="85"/>
      <c r="I22" s="85">
        <v>1</v>
      </c>
      <c r="J22" s="86" t="s">
        <v>67</v>
      </c>
      <c r="K22" s="86">
        <v>5</v>
      </c>
      <c r="L22" s="86"/>
      <c r="M22" s="86">
        <v>1</v>
      </c>
      <c r="N22" s="86"/>
      <c r="O22" s="84">
        <v>1</v>
      </c>
      <c r="P22" s="85"/>
      <c r="Q22" s="88" t="s">
        <v>253</v>
      </c>
      <c r="R22" s="145"/>
      <c r="S22" s="145" t="s">
        <v>239</v>
      </c>
      <c r="T22" s="145" t="s">
        <v>236</v>
      </c>
      <c r="U22" s="145" t="s">
        <v>249</v>
      </c>
      <c r="V22" s="87">
        <v>0.33300000000000002</v>
      </c>
      <c r="W22" s="81" t="s">
        <v>175</v>
      </c>
      <c r="X22" s="158" t="s">
        <v>177</v>
      </c>
      <c r="Y22" s="71"/>
      <c r="Z22" s="71"/>
      <c r="AA22" s="71"/>
      <c r="AB22" s="71"/>
      <c r="AC22" s="71"/>
      <c r="AD22" s="71"/>
    </row>
    <row r="23" spans="1:30" x14ac:dyDescent="0.25">
      <c r="A23" s="10"/>
      <c r="B23" s="80" t="s">
        <v>188</v>
      </c>
      <c r="C23" s="81" t="s">
        <v>189</v>
      </c>
      <c r="D23" s="82" t="s">
        <v>73</v>
      </c>
      <c r="E23" s="91" t="s">
        <v>39</v>
      </c>
      <c r="F23" s="38"/>
      <c r="G23" s="84"/>
      <c r="H23" s="85"/>
      <c r="I23" s="85">
        <v>1</v>
      </c>
      <c r="J23" s="86" t="s">
        <v>67</v>
      </c>
      <c r="K23" s="86">
        <v>6</v>
      </c>
      <c r="L23" s="86" t="s">
        <v>163</v>
      </c>
      <c r="M23" s="86">
        <v>1</v>
      </c>
      <c r="N23" s="86"/>
      <c r="O23" s="84">
        <v>1</v>
      </c>
      <c r="P23" s="85">
        <v>1</v>
      </c>
      <c r="Q23" s="88" t="s">
        <v>258</v>
      </c>
      <c r="R23" s="145"/>
      <c r="S23" s="145" t="s">
        <v>240</v>
      </c>
      <c r="T23" s="145" t="s">
        <v>245</v>
      </c>
      <c r="U23" s="145" t="s">
        <v>249</v>
      </c>
      <c r="V23" s="87">
        <v>0.75</v>
      </c>
      <c r="W23" s="81" t="s">
        <v>190</v>
      </c>
      <c r="X23" s="158" t="s">
        <v>191</v>
      </c>
      <c r="Y23" s="71"/>
      <c r="Z23" s="71"/>
      <c r="AA23" s="71"/>
      <c r="AB23" s="71"/>
      <c r="AC23" s="71"/>
      <c r="AD23" s="71"/>
    </row>
    <row r="24" spans="1:30" x14ac:dyDescent="0.25">
      <c r="A24" s="10"/>
      <c r="B24" s="80" t="s">
        <v>237</v>
      </c>
      <c r="C24" s="81" t="s">
        <v>260</v>
      </c>
      <c r="D24" s="82" t="s">
        <v>73</v>
      </c>
      <c r="E24" s="91" t="s">
        <v>39</v>
      </c>
      <c r="F24" s="38"/>
      <c r="G24" s="84">
        <v>1</v>
      </c>
      <c r="H24" s="85"/>
      <c r="I24" s="85"/>
      <c r="J24" s="86" t="s">
        <v>67</v>
      </c>
      <c r="K24" s="86">
        <v>4</v>
      </c>
      <c r="L24" s="86" t="s">
        <v>102</v>
      </c>
      <c r="M24" s="86">
        <v>1</v>
      </c>
      <c r="N24" s="86"/>
      <c r="O24" s="84"/>
      <c r="P24" s="85"/>
      <c r="Q24" s="88" t="s">
        <v>259</v>
      </c>
      <c r="R24" s="145"/>
      <c r="S24" s="145" t="s">
        <v>247</v>
      </c>
      <c r="T24" s="145" t="s">
        <v>246</v>
      </c>
      <c r="U24" s="145" t="s">
        <v>239</v>
      </c>
      <c r="V24" s="87">
        <v>0.375</v>
      </c>
      <c r="W24" s="81" t="s">
        <v>112</v>
      </c>
      <c r="X24" s="158" t="s">
        <v>261</v>
      </c>
      <c r="Y24" s="71"/>
      <c r="Z24" s="71"/>
      <c r="AA24" s="71"/>
      <c r="AB24" s="71"/>
      <c r="AC24" s="71"/>
      <c r="AD24" s="71"/>
    </row>
    <row r="25" spans="1:30" x14ac:dyDescent="0.25">
      <c r="A25" s="10"/>
      <c r="B25" s="80" t="s">
        <v>311</v>
      </c>
      <c r="C25" s="81" t="s">
        <v>612</v>
      </c>
      <c r="D25" s="82" t="s">
        <v>73</v>
      </c>
      <c r="E25" s="91" t="s">
        <v>39</v>
      </c>
      <c r="F25" s="38"/>
      <c r="G25" s="84">
        <v>1</v>
      </c>
      <c r="H25" s="85"/>
      <c r="I25" s="85"/>
      <c r="J25" s="249"/>
      <c r="K25" s="86" t="s">
        <v>78</v>
      </c>
      <c r="L25" s="86"/>
      <c r="M25" s="86">
        <v>1</v>
      </c>
      <c r="N25" s="86"/>
      <c r="O25" s="84"/>
      <c r="P25" s="85"/>
      <c r="Q25" s="88" t="s">
        <v>259</v>
      </c>
      <c r="R25" s="145"/>
      <c r="S25" s="145" t="s">
        <v>240</v>
      </c>
      <c r="T25" s="145" t="s">
        <v>236</v>
      </c>
      <c r="U25" s="145" t="s">
        <v>256</v>
      </c>
      <c r="V25" s="87">
        <v>0.375</v>
      </c>
      <c r="W25" s="81" t="s">
        <v>312</v>
      </c>
      <c r="X25" s="88" t="s">
        <v>314</v>
      </c>
      <c r="Y25" s="71"/>
      <c r="Z25" s="71"/>
      <c r="AA25" s="71"/>
      <c r="AB25" s="71"/>
      <c r="AC25" s="71"/>
      <c r="AD25" s="71"/>
    </row>
    <row r="26" spans="1:30" x14ac:dyDescent="0.25">
      <c r="A26" s="10"/>
      <c r="B26" s="80" t="s">
        <v>613</v>
      </c>
      <c r="C26" s="81" t="s">
        <v>614</v>
      </c>
      <c r="D26" s="82" t="s">
        <v>73</v>
      </c>
      <c r="E26" s="91" t="s">
        <v>42</v>
      </c>
      <c r="F26" s="38"/>
      <c r="G26" s="84">
        <v>1</v>
      </c>
      <c r="H26" s="85"/>
      <c r="I26" s="85"/>
      <c r="J26" s="86" t="s">
        <v>615</v>
      </c>
      <c r="K26" s="86">
        <v>8</v>
      </c>
      <c r="L26" s="86"/>
      <c r="M26" s="86">
        <v>1</v>
      </c>
      <c r="N26" s="86"/>
      <c r="O26" s="84"/>
      <c r="P26" s="85"/>
      <c r="Q26" s="88" t="s">
        <v>240</v>
      </c>
      <c r="R26" s="145"/>
      <c r="S26" s="145" t="s">
        <v>243</v>
      </c>
      <c r="T26" s="145" t="s">
        <v>243</v>
      </c>
      <c r="U26" s="145"/>
      <c r="V26" s="87">
        <v>1</v>
      </c>
      <c r="W26" s="81" t="s">
        <v>616</v>
      </c>
      <c r="X26" s="88" t="s">
        <v>617</v>
      </c>
      <c r="Y26" s="71"/>
      <c r="Z26" s="71"/>
      <c r="AA26" s="71"/>
      <c r="AB26" s="71"/>
      <c r="AC26" s="71"/>
      <c r="AD26" s="71"/>
    </row>
    <row r="27" spans="1:30" x14ac:dyDescent="0.25">
      <c r="A27" s="89"/>
      <c r="B27" s="24" t="s">
        <v>6</v>
      </c>
      <c r="C27" s="19"/>
      <c r="D27" s="18"/>
      <c r="E27" s="92"/>
      <c r="F27" s="93"/>
      <c r="G27" s="20">
        <f>SUM(G4:G26)</f>
        <v>13</v>
      </c>
      <c r="H27" s="20"/>
      <c r="I27" s="20">
        <f>SUM(I4:I26)</f>
        <v>10</v>
      </c>
      <c r="J27" s="19"/>
      <c r="K27" s="19"/>
      <c r="L27" s="19"/>
      <c r="M27" s="20">
        <f>SUM(M4:M26)</f>
        <v>23</v>
      </c>
      <c r="N27" s="20">
        <f>SUM(N4:N26)</f>
        <v>1</v>
      </c>
      <c r="O27" s="20">
        <f>SUM(O4:O26)</f>
        <v>15</v>
      </c>
      <c r="P27" s="20">
        <f>SUM(P4:P26)</f>
        <v>20</v>
      </c>
      <c r="Q27" s="67" t="s">
        <v>618</v>
      </c>
      <c r="R27" s="67" t="s">
        <v>263</v>
      </c>
      <c r="S27" s="67" t="s">
        <v>619</v>
      </c>
      <c r="T27" s="67" t="s">
        <v>620</v>
      </c>
      <c r="U27" s="67" t="s">
        <v>315</v>
      </c>
      <c r="V27" s="36">
        <v>0.54300000000000004</v>
      </c>
      <c r="W27" s="94"/>
      <c r="X27" s="20"/>
      <c r="Y27" s="71"/>
      <c r="Z27" s="71"/>
      <c r="AA27" s="71"/>
      <c r="AB27" s="71"/>
      <c r="AC27" s="71"/>
      <c r="AD27" s="71"/>
    </row>
    <row r="28" spans="1:30" x14ac:dyDescent="0.25">
      <c r="A28" s="89"/>
      <c r="B28" s="118" t="s">
        <v>139</v>
      </c>
      <c r="C28" s="96" t="s">
        <v>140</v>
      </c>
      <c r="D28" s="119"/>
      <c r="E28" s="120"/>
      <c r="F28" s="121"/>
      <c r="G28" s="96"/>
      <c r="H28" s="120"/>
      <c r="I28" s="95"/>
      <c r="J28" s="120"/>
      <c r="K28" s="120"/>
      <c r="L28" s="120"/>
      <c r="M28" s="120"/>
      <c r="N28" s="120"/>
      <c r="O28" s="120"/>
      <c r="P28" s="120"/>
      <c r="Q28" s="147"/>
      <c r="R28" s="148"/>
      <c r="S28" s="147"/>
      <c r="T28" s="147"/>
      <c r="U28" s="147"/>
      <c r="V28" s="120"/>
      <c r="W28" s="97"/>
      <c r="X28" s="98"/>
      <c r="Y28" s="71"/>
      <c r="Z28" s="71"/>
      <c r="AA28" s="71"/>
      <c r="AB28" s="71"/>
      <c r="AC28" s="71"/>
      <c r="AD28" s="71"/>
    </row>
    <row r="29" spans="1:30" x14ac:dyDescent="0.25">
      <c r="A29" s="89"/>
      <c r="B29" s="122"/>
      <c r="C29" s="104"/>
      <c r="D29" s="104"/>
      <c r="E29" s="101"/>
      <c r="F29" s="101"/>
      <c r="G29" s="102"/>
      <c r="H29" s="103"/>
      <c r="I29" s="100"/>
      <c r="J29" s="103"/>
      <c r="K29" s="100"/>
      <c r="L29" s="103"/>
      <c r="M29" s="100"/>
      <c r="N29" s="100"/>
      <c r="O29" s="100"/>
      <c r="P29" s="100"/>
      <c r="Q29" s="149"/>
      <c r="R29" s="149"/>
      <c r="S29" s="149"/>
      <c r="T29" s="149"/>
      <c r="U29" s="149"/>
      <c r="V29" s="100"/>
      <c r="W29" s="100"/>
      <c r="X29" s="105"/>
      <c r="Y29" s="71"/>
      <c r="Z29" s="71"/>
      <c r="AA29" s="71"/>
      <c r="AB29" s="71"/>
      <c r="AC29" s="71"/>
      <c r="AD29" s="71"/>
    </row>
    <row r="30" spans="1:30" x14ac:dyDescent="0.25">
      <c r="A30" s="10"/>
      <c r="B30" s="24" t="s">
        <v>141</v>
      </c>
      <c r="C30" s="24" t="s">
        <v>59</v>
      </c>
      <c r="D30" s="18" t="s">
        <v>60</v>
      </c>
      <c r="E30" s="23" t="s">
        <v>1</v>
      </c>
      <c r="F30" s="25"/>
      <c r="G30" s="20" t="s">
        <v>61</v>
      </c>
      <c r="H30" s="17" t="s">
        <v>62</v>
      </c>
      <c r="I30" s="17" t="s">
        <v>28</v>
      </c>
      <c r="J30" s="19" t="s">
        <v>63</v>
      </c>
      <c r="K30" s="19" t="s">
        <v>64</v>
      </c>
      <c r="L30" s="19" t="s">
        <v>65</v>
      </c>
      <c r="M30" s="20" t="s">
        <v>66</v>
      </c>
      <c r="N30" s="20" t="s">
        <v>27</v>
      </c>
      <c r="O30" s="17" t="s">
        <v>67</v>
      </c>
      <c r="P30" s="20" t="s">
        <v>62</v>
      </c>
      <c r="Q30" s="67" t="s">
        <v>14</v>
      </c>
      <c r="R30" s="67">
        <v>1</v>
      </c>
      <c r="S30" s="67">
        <v>2</v>
      </c>
      <c r="T30" s="67">
        <v>3</v>
      </c>
      <c r="U30" s="67" t="s">
        <v>68</v>
      </c>
      <c r="V30" s="19" t="s">
        <v>19</v>
      </c>
      <c r="W30" s="18" t="s">
        <v>69</v>
      </c>
      <c r="X30" s="18" t="s">
        <v>70</v>
      </c>
      <c r="Y30" s="71"/>
      <c r="Z30" s="71"/>
      <c r="AA30" s="71"/>
      <c r="AB30" s="71"/>
      <c r="AC30" s="71"/>
      <c r="AD30" s="71"/>
    </row>
    <row r="31" spans="1:30" x14ac:dyDescent="0.25">
      <c r="A31" s="10"/>
      <c r="B31" s="106" t="s">
        <v>142</v>
      </c>
      <c r="C31" s="107" t="s">
        <v>143</v>
      </c>
      <c r="D31" s="108" t="s">
        <v>73</v>
      </c>
      <c r="E31" s="109" t="s">
        <v>32</v>
      </c>
      <c r="F31" s="25"/>
      <c r="G31" s="110">
        <v>1</v>
      </c>
      <c r="H31" s="111"/>
      <c r="I31" s="110"/>
      <c r="J31" s="112"/>
      <c r="K31" s="112"/>
      <c r="L31" s="86" t="s">
        <v>111</v>
      </c>
      <c r="M31" s="112">
        <v>1</v>
      </c>
      <c r="N31" s="110"/>
      <c r="O31" s="111">
        <v>3</v>
      </c>
      <c r="P31" s="111">
        <v>3</v>
      </c>
      <c r="Q31" s="150"/>
      <c r="R31" s="150"/>
      <c r="S31" s="150"/>
      <c r="T31" s="150"/>
      <c r="U31" s="150"/>
      <c r="V31" s="113"/>
      <c r="W31" s="107" t="s">
        <v>144</v>
      </c>
      <c r="X31" s="114" t="s">
        <v>145</v>
      </c>
      <c r="Y31" s="71"/>
      <c r="Z31" s="71"/>
      <c r="AA31" s="71"/>
      <c r="AB31" s="71"/>
      <c r="AC31" s="71"/>
      <c r="AD31" s="71"/>
    </row>
    <row r="32" spans="1:30" x14ac:dyDescent="0.25">
      <c r="A32" s="10"/>
      <c r="B32" s="80" t="s">
        <v>146</v>
      </c>
      <c r="C32" s="81" t="s">
        <v>147</v>
      </c>
      <c r="D32" s="82" t="s">
        <v>73</v>
      </c>
      <c r="E32" s="83" t="s">
        <v>32</v>
      </c>
      <c r="F32" s="25"/>
      <c r="G32" s="84">
        <v>1</v>
      </c>
      <c r="H32" s="85"/>
      <c r="I32" s="84"/>
      <c r="J32" s="86"/>
      <c r="K32" s="86"/>
      <c r="L32" s="86" t="s">
        <v>111</v>
      </c>
      <c r="M32" s="86">
        <v>1</v>
      </c>
      <c r="N32" s="84">
        <v>1</v>
      </c>
      <c r="O32" s="85">
        <v>4</v>
      </c>
      <c r="P32" s="85">
        <v>5</v>
      </c>
      <c r="Q32" s="145"/>
      <c r="R32" s="145"/>
      <c r="S32" s="145"/>
      <c r="T32" s="145"/>
      <c r="U32" s="145"/>
      <c r="V32" s="87"/>
      <c r="W32" s="81" t="s">
        <v>148</v>
      </c>
      <c r="X32" s="88" t="s">
        <v>149</v>
      </c>
      <c r="Y32" s="71"/>
      <c r="Z32" s="71"/>
      <c r="AA32" s="71"/>
      <c r="AB32" s="71"/>
      <c r="AC32" s="71"/>
      <c r="AD32" s="71"/>
    </row>
    <row r="33" spans="1:32" x14ac:dyDescent="0.25">
      <c r="A33" s="89"/>
      <c r="B33" s="24" t="s">
        <v>6</v>
      </c>
      <c r="C33" s="19"/>
      <c r="D33" s="18"/>
      <c r="E33" s="92"/>
      <c r="F33" s="93"/>
      <c r="G33" s="20">
        <v>2</v>
      </c>
      <c r="H33" s="20"/>
      <c r="I33" s="20"/>
      <c r="J33" s="19"/>
      <c r="K33" s="19"/>
      <c r="L33" s="19"/>
      <c r="M33" s="20">
        <v>2</v>
      </c>
      <c r="N33" s="20">
        <v>1</v>
      </c>
      <c r="O33" s="20">
        <v>7</v>
      </c>
      <c r="P33" s="20">
        <v>8</v>
      </c>
      <c r="Q33" s="67"/>
      <c r="R33" s="67"/>
      <c r="S33" s="67"/>
      <c r="T33" s="67"/>
      <c r="U33" s="67"/>
      <c r="V33" s="36"/>
      <c r="W33" s="94"/>
      <c r="X33" s="67"/>
      <c r="Y33" s="71"/>
      <c r="Z33" s="71"/>
      <c r="AA33" s="71"/>
      <c r="AB33" s="71"/>
      <c r="AC33" s="71"/>
      <c r="AD33" s="71"/>
    </row>
    <row r="34" spans="1:32" x14ac:dyDescent="0.25">
      <c r="A34" s="89"/>
      <c r="B34" s="122"/>
      <c r="C34" s="104"/>
      <c r="D34" s="104"/>
      <c r="E34" s="101"/>
      <c r="F34" s="101"/>
      <c r="G34" s="102"/>
      <c r="H34" s="103"/>
      <c r="I34" s="100"/>
      <c r="J34" s="103"/>
      <c r="K34" s="100"/>
      <c r="L34" s="103"/>
      <c r="M34" s="100"/>
      <c r="N34" s="100"/>
      <c r="O34" s="100"/>
      <c r="P34" s="100"/>
      <c r="Q34" s="149"/>
      <c r="R34" s="149"/>
      <c r="S34" s="149"/>
      <c r="T34" s="149"/>
      <c r="U34" s="149"/>
      <c r="V34" s="100"/>
      <c r="W34" s="100"/>
      <c r="X34" s="105"/>
      <c r="Y34" s="71"/>
      <c r="Z34" s="71"/>
      <c r="AA34" s="71"/>
      <c r="AB34" s="71"/>
      <c r="AC34" s="71"/>
      <c r="AD34" s="71"/>
    </row>
    <row r="35" spans="1:32" x14ac:dyDescent="0.25">
      <c r="A35" s="10"/>
      <c r="B35" s="24" t="s">
        <v>150</v>
      </c>
      <c r="C35" s="24" t="s">
        <v>59</v>
      </c>
      <c r="D35" s="18" t="s">
        <v>60</v>
      </c>
      <c r="E35" s="23" t="s">
        <v>1</v>
      </c>
      <c r="F35" s="25"/>
      <c r="G35" s="20" t="s">
        <v>61</v>
      </c>
      <c r="H35" s="17" t="s">
        <v>62</v>
      </c>
      <c r="I35" s="17" t="s">
        <v>28</v>
      </c>
      <c r="J35" s="19" t="s">
        <v>63</v>
      </c>
      <c r="K35" s="19" t="s">
        <v>64</v>
      </c>
      <c r="L35" s="19" t="s">
        <v>65</v>
      </c>
      <c r="M35" s="20" t="s">
        <v>66</v>
      </c>
      <c r="N35" s="20" t="s">
        <v>27</v>
      </c>
      <c r="O35" s="17" t="s">
        <v>67</v>
      </c>
      <c r="P35" s="20" t="s">
        <v>62</v>
      </c>
      <c r="Q35" s="67" t="s">
        <v>14</v>
      </c>
      <c r="R35" s="67">
        <v>1</v>
      </c>
      <c r="S35" s="67">
        <v>2</v>
      </c>
      <c r="T35" s="67">
        <v>3</v>
      </c>
      <c r="U35" s="67" t="s">
        <v>68</v>
      </c>
      <c r="V35" s="19" t="s">
        <v>19</v>
      </c>
      <c r="W35" s="18" t="s">
        <v>69</v>
      </c>
      <c r="X35" s="18" t="s">
        <v>70</v>
      </c>
      <c r="Y35" s="71"/>
      <c r="Z35" s="71"/>
      <c r="AA35" s="71"/>
      <c r="AB35" s="71"/>
      <c r="AC35" s="71"/>
      <c r="AD35" s="71"/>
    </row>
    <row r="36" spans="1:32" x14ac:dyDescent="0.25">
      <c r="A36" s="89"/>
      <c r="B36" s="80" t="s">
        <v>151</v>
      </c>
      <c r="C36" s="81" t="s">
        <v>152</v>
      </c>
      <c r="D36" s="82" t="s">
        <v>73</v>
      </c>
      <c r="E36" s="83" t="s">
        <v>32</v>
      </c>
      <c r="F36" s="25"/>
      <c r="G36" s="84">
        <v>1</v>
      </c>
      <c r="H36" s="85"/>
      <c r="I36" s="84"/>
      <c r="J36" s="86"/>
      <c r="K36" s="86"/>
      <c r="L36" s="86"/>
      <c r="M36" s="86">
        <v>1</v>
      </c>
      <c r="N36" s="84"/>
      <c r="O36" s="85"/>
      <c r="P36" s="85">
        <v>2</v>
      </c>
      <c r="Q36" s="145"/>
      <c r="R36" s="145"/>
      <c r="S36" s="145"/>
      <c r="T36" s="145"/>
      <c r="U36" s="145"/>
      <c r="V36" s="87"/>
      <c r="W36" s="81" t="s">
        <v>153</v>
      </c>
      <c r="X36" s="88" t="s">
        <v>154</v>
      </c>
      <c r="Y36" s="71"/>
      <c r="Z36" s="71"/>
      <c r="AA36" s="71"/>
      <c r="AB36" s="71"/>
      <c r="AC36" s="71"/>
      <c r="AD36" s="71"/>
    </row>
    <row r="37" spans="1:32" x14ac:dyDescent="0.25">
      <c r="A37" s="10"/>
      <c r="B37" s="80" t="s">
        <v>155</v>
      </c>
      <c r="C37" s="81" t="s">
        <v>156</v>
      </c>
      <c r="D37" s="82" t="s">
        <v>73</v>
      </c>
      <c r="E37" s="83" t="s">
        <v>32</v>
      </c>
      <c r="F37" s="25"/>
      <c r="G37" s="84">
        <v>1</v>
      </c>
      <c r="H37" s="85"/>
      <c r="I37" s="84"/>
      <c r="J37" s="86"/>
      <c r="K37" s="86"/>
      <c r="L37" s="86"/>
      <c r="M37" s="86">
        <v>1</v>
      </c>
      <c r="N37" s="84">
        <v>1</v>
      </c>
      <c r="O37" s="85">
        <v>3</v>
      </c>
      <c r="P37" s="85">
        <v>2</v>
      </c>
      <c r="Q37" s="145"/>
      <c r="R37" s="145"/>
      <c r="S37" s="145"/>
      <c r="T37" s="145"/>
      <c r="U37" s="145"/>
      <c r="V37" s="87"/>
      <c r="W37" s="81" t="s">
        <v>148</v>
      </c>
      <c r="X37" s="88" t="s">
        <v>157</v>
      </c>
      <c r="Y37" s="71"/>
      <c r="Z37" s="71"/>
      <c r="AA37" s="71"/>
      <c r="AB37" s="71"/>
      <c r="AC37" s="71"/>
      <c r="AD37" s="71"/>
    </row>
    <row r="38" spans="1:32" x14ac:dyDescent="0.25">
      <c r="A38" s="89"/>
      <c r="B38" s="24" t="s">
        <v>6</v>
      </c>
      <c r="C38" s="19"/>
      <c r="D38" s="18"/>
      <c r="E38" s="92"/>
      <c r="F38" s="93"/>
      <c r="G38" s="20">
        <v>2</v>
      </c>
      <c r="H38" s="20"/>
      <c r="I38" s="20"/>
      <c r="J38" s="19"/>
      <c r="K38" s="19"/>
      <c r="L38" s="19"/>
      <c r="M38" s="20">
        <v>2</v>
      </c>
      <c r="N38" s="20">
        <v>1</v>
      </c>
      <c r="O38" s="20">
        <v>3</v>
      </c>
      <c r="P38" s="20">
        <v>4</v>
      </c>
      <c r="Q38" s="67"/>
      <c r="R38" s="67"/>
      <c r="S38" s="67"/>
      <c r="T38" s="67"/>
      <c r="U38" s="67"/>
      <c r="V38" s="36"/>
      <c r="W38" s="94"/>
      <c r="X38" s="67"/>
      <c r="Y38" s="71"/>
      <c r="Z38" s="71"/>
      <c r="AA38" s="71"/>
      <c r="AB38" s="71"/>
      <c r="AC38" s="71"/>
      <c r="AD38" s="71"/>
    </row>
    <row r="39" spans="1:32" x14ac:dyDescent="0.25">
      <c r="A39" s="89"/>
      <c r="B39" s="122"/>
      <c r="C39" s="104"/>
      <c r="D39" s="104"/>
      <c r="E39" s="101"/>
      <c r="F39" s="101"/>
      <c r="G39" s="102"/>
      <c r="H39" s="103"/>
      <c r="I39" s="100"/>
      <c r="J39" s="103"/>
      <c r="K39" s="100"/>
      <c r="L39" s="103"/>
      <c r="M39" s="100"/>
      <c r="N39" s="100"/>
      <c r="O39" s="100"/>
      <c r="P39" s="100"/>
      <c r="Q39" s="149"/>
      <c r="R39" s="149"/>
      <c r="S39" s="149"/>
      <c r="T39" s="149"/>
      <c r="U39" s="149"/>
      <c r="V39" s="100"/>
      <c r="W39" s="100"/>
      <c r="X39" s="105"/>
      <c r="Y39" s="71"/>
      <c r="Z39" s="71"/>
      <c r="AA39" s="71"/>
      <c r="AB39" s="71"/>
      <c r="AC39" s="71"/>
      <c r="AD39" s="71"/>
    </row>
    <row r="40" spans="1:32" x14ac:dyDescent="0.25">
      <c r="A40" s="10"/>
      <c r="B40" s="24" t="s">
        <v>158</v>
      </c>
      <c r="C40" s="24" t="s">
        <v>59</v>
      </c>
      <c r="D40" s="18" t="s">
        <v>60</v>
      </c>
      <c r="E40" s="23" t="s">
        <v>1</v>
      </c>
      <c r="F40" s="25"/>
      <c r="G40" s="20" t="s">
        <v>61</v>
      </c>
      <c r="H40" s="17" t="s">
        <v>62</v>
      </c>
      <c r="I40" s="17" t="s">
        <v>28</v>
      </c>
      <c r="J40" s="19" t="s">
        <v>63</v>
      </c>
      <c r="K40" s="19" t="s">
        <v>64</v>
      </c>
      <c r="L40" s="19" t="s">
        <v>65</v>
      </c>
      <c r="M40" s="20" t="s">
        <v>66</v>
      </c>
      <c r="N40" s="20" t="s">
        <v>27</v>
      </c>
      <c r="O40" s="17" t="s">
        <v>67</v>
      </c>
      <c r="P40" s="20" t="s">
        <v>62</v>
      </c>
      <c r="Q40" s="67" t="s">
        <v>14</v>
      </c>
      <c r="R40" s="67">
        <v>1</v>
      </c>
      <c r="S40" s="67">
        <v>2</v>
      </c>
      <c r="T40" s="67">
        <v>3</v>
      </c>
      <c r="U40" s="67" t="s">
        <v>68</v>
      </c>
      <c r="V40" s="19" t="s">
        <v>19</v>
      </c>
      <c r="W40" s="18" t="s">
        <v>69</v>
      </c>
      <c r="X40" s="18" t="s">
        <v>70</v>
      </c>
      <c r="Y40" s="71"/>
      <c r="Z40" s="71"/>
      <c r="AA40" s="71"/>
      <c r="AB40" s="71"/>
      <c r="AC40" s="71"/>
      <c r="AD40" s="71"/>
    </row>
    <row r="41" spans="1:32" x14ac:dyDescent="0.25">
      <c r="A41" s="10"/>
      <c r="B41" s="80" t="s">
        <v>159</v>
      </c>
      <c r="C41" s="81" t="s">
        <v>187</v>
      </c>
      <c r="D41" s="82" t="s">
        <v>73</v>
      </c>
      <c r="E41" s="135" t="s">
        <v>32</v>
      </c>
      <c r="F41" s="136"/>
      <c r="G41" s="84">
        <v>1</v>
      </c>
      <c r="H41" s="85"/>
      <c r="I41" s="84"/>
      <c r="J41" s="86" t="s">
        <v>67</v>
      </c>
      <c r="K41" s="86">
        <v>8</v>
      </c>
      <c r="L41" s="86" t="s">
        <v>111</v>
      </c>
      <c r="M41" s="86">
        <v>1</v>
      </c>
      <c r="N41" s="84"/>
      <c r="O41" s="85"/>
      <c r="P41" s="84"/>
      <c r="Q41" s="145" t="s">
        <v>251</v>
      </c>
      <c r="R41" s="145" t="s">
        <v>243</v>
      </c>
      <c r="S41" s="145" t="s">
        <v>243</v>
      </c>
      <c r="T41" s="145" t="s">
        <v>240</v>
      </c>
      <c r="U41" s="145" t="s">
        <v>239</v>
      </c>
      <c r="V41" s="87">
        <v>0.8</v>
      </c>
      <c r="W41" s="82" t="s">
        <v>160</v>
      </c>
      <c r="X41" s="84">
        <v>1281</v>
      </c>
      <c r="Y41" s="71"/>
      <c r="Z41" s="71"/>
      <c r="AA41" s="71"/>
      <c r="AB41" s="71"/>
      <c r="AC41" s="71"/>
      <c r="AD41" s="71"/>
    </row>
    <row r="42" spans="1:32" x14ac:dyDescent="0.25">
      <c r="A42" s="10"/>
      <c r="B42" s="80" t="s">
        <v>161</v>
      </c>
      <c r="C42" s="81" t="s">
        <v>162</v>
      </c>
      <c r="D42" s="82" t="s">
        <v>73</v>
      </c>
      <c r="E42" s="135" t="s">
        <v>32</v>
      </c>
      <c r="F42" s="136"/>
      <c r="G42" s="84">
        <v>1</v>
      </c>
      <c r="H42" s="85"/>
      <c r="I42" s="84"/>
      <c r="J42" s="86" t="s">
        <v>67</v>
      </c>
      <c r="K42" s="86">
        <v>4</v>
      </c>
      <c r="L42" s="86" t="s">
        <v>163</v>
      </c>
      <c r="M42" s="86">
        <v>1</v>
      </c>
      <c r="N42" s="84"/>
      <c r="O42" s="85"/>
      <c r="P42" s="84"/>
      <c r="Q42" s="145" t="s">
        <v>266</v>
      </c>
      <c r="R42" s="145" t="s">
        <v>243</v>
      </c>
      <c r="S42" s="145" t="s">
        <v>240</v>
      </c>
      <c r="T42" s="145" t="s">
        <v>270</v>
      </c>
      <c r="U42" s="145"/>
      <c r="V42" s="87">
        <v>1</v>
      </c>
      <c r="W42" s="82" t="s">
        <v>160</v>
      </c>
      <c r="X42" s="84">
        <v>3268</v>
      </c>
      <c r="Y42" s="71"/>
      <c r="Z42" s="71"/>
      <c r="AA42" s="71"/>
      <c r="AB42" s="71"/>
      <c r="AC42" s="71"/>
      <c r="AD42" s="71"/>
    </row>
    <row r="43" spans="1:32" x14ac:dyDescent="0.25">
      <c r="A43" s="10"/>
      <c r="B43" s="80" t="s">
        <v>164</v>
      </c>
      <c r="C43" s="81" t="s">
        <v>165</v>
      </c>
      <c r="D43" s="82" t="s">
        <v>73</v>
      </c>
      <c r="E43" s="135" t="s">
        <v>32</v>
      </c>
      <c r="F43" s="136"/>
      <c r="G43" s="84"/>
      <c r="H43" s="85"/>
      <c r="I43" s="84">
        <v>1</v>
      </c>
      <c r="J43" s="86" t="s">
        <v>67</v>
      </c>
      <c r="K43" s="86">
        <v>4</v>
      </c>
      <c r="L43" s="86" t="s">
        <v>111</v>
      </c>
      <c r="M43" s="86">
        <v>1</v>
      </c>
      <c r="N43" s="84"/>
      <c r="O43" s="85"/>
      <c r="P43" s="85"/>
      <c r="Q43" s="145" t="s">
        <v>264</v>
      </c>
      <c r="R43" s="145" t="s">
        <v>239</v>
      </c>
      <c r="S43" s="145" t="s">
        <v>240</v>
      </c>
      <c r="T43" s="145" t="s">
        <v>241</v>
      </c>
      <c r="U43" s="145" t="s">
        <v>246</v>
      </c>
      <c r="V43" s="87">
        <v>0.55555555555555558</v>
      </c>
      <c r="W43" s="81" t="s">
        <v>153</v>
      </c>
      <c r="X43" s="88" t="s">
        <v>166</v>
      </c>
      <c r="Y43" s="71"/>
      <c r="Z43" s="71"/>
      <c r="AA43" s="71"/>
      <c r="AB43" s="71"/>
      <c r="AC43" s="71"/>
      <c r="AD43" s="71"/>
    </row>
    <row r="44" spans="1:32" x14ac:dyDescent="0.25">
      <c r="A44" s="10"/>
      <c r="B44" s="80" t="s">
        <v>167</v>
      </c>
      <c r="C44" s="81" t="s">
        <v>168</v>
      </c>
      <c r="D44" s="82" t="s">
        <v>73</v>
      </c>
      <c r="E44" s="135" t="s">
        <v>32</v>
      </c>
      <c r="F44" s="103"/>
      <c r="G44" s="84">
        <v>1</v>
      </c>
      <c r="H44" s="85"/>
      <c r="I44" s="84"/>
      <c r="J44" s="86" t="s">
        <v>67</v>
      </c>
      <c r="K44" s="86">
        <v>5</v>
      </c>
      <c r="L44" s="86" t="s">
        <v>163</v>
      </c>
      <c r="M44" s="86">
        <v>1</v>
      </c>
      <c r="N44" s="84"/>
      <c r="O44" s="85"/>
      <c r="P44" s="85">
        <v>1</v>
      </c>
      <c r="Q44" s="145" t="s">
        <v>265</v>
      </c>
      <c r="R44" s="145" t="s">
        <v>240</v>
      </c>
      <c r="S44" s="145" t="s">
        <v>243</v>
      </c>
      <c r="T44" s="145" t="s">
        <v>240</v>
      </c>
      <c r="U44" s="145" t="s">
        <v>239</v>
      </c>
      <c r="V44" s="90">
        <v>0.83333333333333337</v>
      </c>
      <c r="W44" s="81" t="s">
        <v>169</v>
      </c>
      <c r="X44" s="88" t="s">
        <v>170</v>
      </c>
      <c r="Y44" s="71"/>
      <c r="Z44" s="71"/>
      <c r="AA44" s="71"/>
      <c r="AB44" s="71"/>
      <c r="AC44" s="71"/>
      <c r="AD44" s="71"/>
    </row>
    <row r="45" spans="1:32" x14ac:dyDescent="0.25">
      <c r="A45" s="89"/>
      <c r="B45" s="24" t="s">
        <v>6</v>
      </c>
      <c r="C45" s="19"/>
      <c r="D45" s="18"/>
      <c r="E45" s="92"/>
      <c r="F45" s="93"/>
      <c r="G45" s="20">
        <v>3</v>
      </c>
      <c r="H45" s="20"/>
      <c r="I45" s="20">
        <v>1</v>
      </c>
      <c r="J45" s="19"/>
      <c r="K45" s="19"/>
      <c r="L45" s="19"/>
      <c r="M45" s="20">
        <v>4</v>
      </c>
      <c r="N45" s="20"/>
      <c r="O45" s="20"/>
      <c r="P45" s="20">
        <v>1</v>
      </c>
      <c r="Q45" s="67" t="s">
        <v>267</v>
      </c>
      <c r="R45" s="67" t="s">
        <v>251</v>
      </c>
      <c r="S45" s="67" t="s">
        <v>270</v>
      </c>
      <c r="T45" s="67" t="s">
        <v>271</v>
      </c>
      <c r="U45" s="67" t="s">
        <v>272</v>
      </c>
      <c r="V45" s="36">
        <v>0.79300000000000004</v>
      </c>
      <c r="W45" s="94"/>
      <c r="X45" s="67"/>
      <c r="Y45" s="71"/>
      <c r="Z45" s="71"/>
      <c r="AA45" s="71"/>
      <c r="AB45" s="71"/>
      <c r="AC45" s="71"/>
      <c r="AD45" s="71"/>
    </row>
    <row r="46" spans="1:32" x14ac:dyDescent="0.25">
      <c r="A46" s="89"/>
      <c r="B46" s="122"/>
      <c r="C46" s="104"/>
      <c r="D46" s="104"/>
      <c r="E46" s="101"/>
      <c r="F46" s="101"/>
      <c r="G46" s="102"/>
      <c r="H46" s="103"/>
      <c r="I46" s="100"/>
      <c r="J46" s="103"/>
      <c r="K46" s="100"/>
      <c r="L46" s="103"/>
      <c r="M46" s="100"/>
      <c r="N46" s="100"/>
      <c r="O46" s="100"/>
      <c r="P46" s="100"/>
      <c r="Q46" s="149"/>
      <c r="R46" s="149"/>
      <c r="S46" s="149"/>
      <c r="T46" s="149"/>
      <c r="U46" s="149"/>
      <c r="V46" s="100"/>
      <c r="W46" s="100"/>
      <c r="X46" s="105"/>
      <c r="Y46" s="71"/>
      <c r="Z46" s="71"/>
      <c r="AA46" s="71"/>
      <c r="AB46" s="71"/>
      <c r="AC46" s="71"/>
      <c r="AD46" s="71"/>
    </row>
    <row r="47" spans="1:32" s="11" customFormat="1" ht="18" customHeight="1" x14ac:dyDescent="0.2">
      <c r="A47" s="10"/>
      <c r="B47" s="134" t="s">
        <v>178</v>
      </c>
      <c r="C47" s="68"/>
      <c r="D47" s="69"/>
      <c r="E47" s="69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151"/>
      <c r="R47" s="151"/>
      <c r="S47" s="151"/>
      <c r="T47" s="151"/>
      <c r="U47" s="151"/>
      <c r="V47" s="68"/>
      <c r="W47" s="69"/>
      <c r="X47" s="70"/>
      <c r="Y47" s="25"/>
      <c r="Z47" s="25"/>
      <c r="AA47" s="25"/>
      <c r="AB47" s="25"/>
      <c r="AC47" s="25"/>
      <c r="AD47" s="25"/>
      <c r="AE47" s="25"/>
      <c r="AF47" s="25"/>
    </row>
    <row r="48" spans="1:32" s="123" customFormat="1" ht="15" customHeight="1" x14ac:dyDescent="0.2">
      <c r="A48" s="89"/>
      <c r="B48" s="74" t="s">
        <v>58</v>
      </c>
      <c r="C48" s="24" t="s">
        <v>179</v>
      </c>
      <c r="D48" s="75" t="s">
        <v>60</v>
      </c>
      <c r="E48" s="76" t="s">
        <v>1</v>
      </c>
      <c r="F48" s="41"/>
      <c r="G48" s="77" t="s">
        <v>61</v>
      </c>
      <c r="H48" s="78" t="s">
        <v>62</v>
      </c>
      <c r="I48" s="78" t="s">
        <v>28</v>
      </c>
      <c r="J48" s="19" t="s">
        <v>63</v>
      </c>
      <c r="K48" s="79" t="s">
        <v>64</v>
      </c>
      <c r="L48" s="79"/>
      <c r="M48" s="77" t="s">
        <v>66</v>
      </c>
      <c r="N48" s="77" t="s">
        <v>27</v>
      </c>
      <c r="O48" s="78" t="s">
        <v>67</v>
      </c>
      <c r="P48" s="77" t="s">
        <v>62</v>
      </c>
      <c r="Q48" s="152" t="s">
        <v>14</v>
      </c>
      <c r="R48" s="152">
        <v>1</v>
      </c>
      <c r="S48" s="152">
        <v>2</v>
      </c>
      <c r="T48" s="152">
        <v>3</v>
      </c>
      <c r="U48" s="152" t="s">
        <v>68</v>
      </c>
      <c r="V48" s="19" t="s">
        <v>180</v>
      </c>
      <c r="W48" s="18" t="s">
        <v>69</v>
      </c>
      <c r="X48" s="18" t="s">
        <v>70</v>
      </c>
      <c r="Y48" s="25"/>
      <c r="Z48" s="25"/>
      <c r="AA48" s="25"/>
      <c r="AB48" s="25"/>
      <c r="AC48" s="25"/>
      <c r="AD48" s="25"/>
      <c r="AE48" s="25"/>
      <c r="AF48" s="25"/>
    </row>
    <row r="49" spans="1:32" s="123" customFormat="1" ht="15" customHeight="1" x14ac:dyDescent="0.2">
      <c r="A49" s="89"/>
      <c r="B49" s="124" t="s">
        <v>182</v>
      </c>
      <c r="C49" s="125" t="s">
        <v>183</v>
      </c>
      <c r="D49" s="124" t="s">
        <v>181</v>
      </c>
      <c r="E49" s="124" t="s">
        <v>39</v>
      </c>
      <c r="F49" s="41"/>
      <c r="G49" s="126">
        <v>1</v>
      </c>
      <c r="H49" s="130"/>
      <c r="I49" s="126"/>
      <c r="J49" s="127" t="s">
        <v>67</v>
      </c>
      <c r="K49" s="130">
        <v>4</v>
      </c>
      <c r="L49" s="130"/>
      <c r="M49" s="128">
        <v>1</v>
      </c>
      <c r="N49" s="129"/>
      <c r="O49" s="129">
        <v>1</v>
      </c>
      <c r="P49" s="129"/>
      <c r="Q49" s="153" t="s">
        <v>269</v>
      </c>
      <c r="R49" s="153"/>
      <c r="S49" s="153" t="s">
        <v>241</v>
      </c>
      <c r="T49" s="154"/>
      <c r="U49" s="153" t="s">
        <v>268</v>
      </c>
      <c r="V49" s="133">
        <v>0.44400000000000001</v>
      </c>
      <c r="W49" s="124" t="s">
        <v>184</v>
      </c>
      <c r="X49" s="130">
        <v>1743</v>
      </c>
      <c r="Y49" s="25"/>
      <c r="Z49" s="25"/>
      <c r="AA49" s="25"/>
      <c r="AB49" s="25"/>
      <c r="AC49" s="25"/>
      <c r="AD49" s="25"/>
      <c r="AE49" s="25"/>
      <c r="AF49" s="25"/>
    </row>
    <row r="50" spans="1:32" x14ac:dyDescent="0.25">
      <c r="A50" s="89"/>
      <c r="B50" s="118" t="s">
        <v>139</v>
      </c>
      <c r="C50" s="97" t="s">
        <v>185</v>
      </c>
      <c r="D50" s="131"/>
      <c r="E50" s="120"/>
      <c r="F50" s="121"/>
      <c r="G50" s="96"/>
      <c r="H50" s="120"/>
      <c r="I50" s="95"/>
      <c r="J50" s="120"/>
      <c r="K50" s="120"/>
      <c r="L50" s="120"/>
      <c r="M50" s="120"/>
      <c r="N50" s="120"/>
      <c r="O50" s="120"/>
      <c r="P50" s="120"/>
      <c r="Q50" s="147"/>
      <c r="R50" s="148"/>
      <c r="S50" s="147"/>
      <c r="T50" s="147"/>
      <c r="U50" s="147"/>
      <c r="V50" s="120"/>
      <c r="W50" s="97"/>
      <c r="X50" s="98"/>
      <c r="Y50" s="71"/>
      <c r="Z50" s="71"/>
      <c r="AA50" s="71"/>
      <c r="AB50" s="71"/>
      <c r="AC50" s="71"/>
      <c r="AD50" s="71"/>
    </row>
    <row r="51" spans="1:32" x14ac:dyDescent="0.25">
      <c r="A51" s="89"/>
      <c r="B51" s="132"/>
      <c r="C51" s="100"/>
      <c r="D51" s="104"/>
      <c r="E51" s="101"/>
      <c r="F51" s="101"/>
      <c r="G51" s="100"/>
      <c r="H51" s="103"/>
      <c r="I51" s="103"/>
      <c r="J51" s="103"/>
      <c r="K51" s="103"/>
      <c r="L51" s="103"/>
      <c r="M51" s="100"/>
      <c r="N51" s="103"/>
      <c r="O51" s="103"/>
      <c r="P51" s="103"/>
      <c r="Q51" s="155"/>
      <c r="R51" s="149"/>
      <c r="S51" s="155"/>
      <c r="T51" s="155"/>
      <c r="U51" s="155"/>
      <c r="V51" s="103"/>
      <c r="W51" s="100"/>
      <c r="X51" s="105"/>
      <c r="Y51" s="71"/>
      <c r="Z51" s="71"/>
      <c r="AA51" s="71"/>
      <c r="AB51" s="71"/>
      <c r="AC51" s="71"/>
      <c r="AD51" s="71"/>
    </row>
    <row r="52" spans="1:32" x14ac:dyDescent="0.25">
      <c r="A52" s="89"/>
      <c r="B52" s="99"/>
      <c r="C52" s="38"/>
      <c r="D52" s="99"/>
      <c r="E52" s="115"/>
      <c r="G52" s="38"/>
      <c r="H52" s="41"/>
      <c r="I52" s="38"/>
      <c r="J52" s="25"/>
      <c r="K52" s="25"/>
      <c r="L52" s="25"/>
      <c r="M52" s="38"/>
      <c r="N52" s="38"/>
      <c r="O52" s="38"/>
      <c r="P52" s="38"/>
      <c r="Q52" s="156"/>
      <c r="R52" s="156"/>
      <c r="S52" s="156"/>
      <c r="T52" s="156"/>
      <c r="U52" s="156"/>
      <c r="V52" s="25"/>
      <c r="W52" s="99"/>
      <c r="X52" s="38"/>
      <c r="Y52" s="71"/>
      <c r="Z52" s="71"/>
      <c r="AA52" s="71"/>
      <c r="AB52" s="71"/>
      <c r="AC52" s="71"/>
      <c r="AD52" s="71"/>
    </row>
    <row r="53" spans="1:32" x14ac:dyDescent="0.25">
      <c r="A53" s="89"/>
      <c r="B53" s="99"/>
      <c r="C53" s="38"/>
      <c r="D53" s="99"/>
      <c r="E53" s="115"/>
      <c r="G53" s="38"/>
      <c r="H53" s="41"/>
      <c r="I53" s="38"/>
      <c r="J53" s="25"/>
      <c r="K53" s="25"/>
      <c r="L53" s="25"/>
      <c r="M53" s="38"/>
      <c r="N53" s="38"/>
      <c r="O53" s="38"/>
      <c r="P53" s="38"/>
      <c r="Q53" s="38"/>
      <c r="R53" s="38"/>
      <c r="S53" s="38"/>
      <c r="T53" s="38"/>
      <c r="U53" s="38"/>
      <c r="V53" s="25"/>
      <c r="W53" s="99"/>
      <c r="X53" s="38"/>
      <c r="Y53" s="71"/>
      <c r="Z53" s="71"/>
      <c r="AA53" s="71"/>
      <c r="AB53" s="71"/>
      <c r="AC53" s="71"/>
      <c r="AD53" s="71"/>
    </row>
    <row r="54" spans="1:32" x14ac:dyDescent="0.25">
      <c r="A54" s="89"/>
      <c r="B54" s="99"/>
      <c r="C54" s="38"/>
      <c r="D54" s="99"/>
      <c r="E54" s="115"/>
      <c r="G54" s="38"/>
      <c r="H54" s="41"/>
      <c r="I54" s="38"/>
      <c r="J54" s="25"/>
      <c r="K54" s="25"/>
      <c r="L54" s="25"/>
      <c r="M54" s="38"/>
      <c r="N54" s="38"/>
      <c r="O54" s="38"/>
      <c r="P54" s="38"/>
      <c r="Q54" s="38"/>
      <c r="R54" s="38"/>
      <c r="S54" s="38"/>
      <c r="T54" s="38"/>
      <c r="U54" s="38"/>
      <c r="V54" s="25"/>
      <c r="W54" s="99"/>
      <c r="X54" s="38"/>
      <c r="Y54" s="71"/>
      <c r="Z54" s="71"/>
      <c r="AA54" s="71"/>
      <c r="AB54" s="71"/>
      <c r="AC54" s="71"/>
      <c r="AD54" s="71"/>
    </row>
    <row r="55" spans="1:32" x14ac:dyDescent="0.25">
      <c r="A55" s="89"/>
      <c r="B55" s="99"/>
      <c r="C55" s="38"/>
      <c r="D55" s="99"/>
      <c r="E55" s="115"/>
      <c r="G55" s="38"/>
      <c r="H55" s="41"/>
      <c r="I55" s="38"/>
      <c r="J55" s="25"/>
      <c r="K55" s="25"/>
      <c r="L55" s="25"/>
      <c r="M55" s="38"/>
      <c r="N55" s="38"/>
      <c r="O55" s="38"/>
      <c r="P55" s="38"/>
      <c r="Q55" s="38"/>
      <c r="R55" s="38"/>
      <c r="S55" s="38"/>
      <c r="T55" s="38"/>
      <c r="U55" s="38"/>
      <c r="V55" s="25"/>
      <c r="W55" s="99"/>
      <c r="X55" s="38"/>
      <c r="Y55" s="71"/>
      <c r="Z55" s="71"/>
      <c r="AA55" s="71"/>
      <c r="AB55" s="71"/>
      <c r="AC55" s="71"/>
      <c r="AD55" s="71"/>
    </row>
    <row r="56" spans="1:32" x14ac:dyDescent="0.25">
      <c r="A56" s="89"/>
      <c r="B56" s="99"/>
      <c r="C56" s="38"/>
      <c r="D56" s="99"/>
      <c r="E56" s="115"/>
      <c r="G56" s="38"/>
      <c r="H56" s="41"/>
      <c r="I56" s="38"/>
      <c r="J56" s="25"/>
      <c r="K56" s="25"/>
      <c r="L56" s="25"/>
      <c r="M56" s="38"/>
      <c r="N56" s="38"/>
      <c r="O56" s="38"/>
      <c r="P56" s="38"/>
      <c r="Q56" s="38"/>
      <c r="R56" s="38"/>
      <c r="S56" s="38"/>
      <c r="T56" s="38"/>
      <c r="U56" s="38"/>
      <c r="V56" s="25"/>
      <c r="W56" s="99"/>
      <c r="X56" s="38"/>
      <c r="Y56" s="71"/>
      <c r="Z56" s="71"/>
      <c r="AA56" s="71"/>
      <c r="AB56" s="71"/>
      <c r="AC56" s="71"/>
      <c r="AD56" s="71"/>
    </row>
    <row r="57" spans="1:32" x14ac:dyDescent="0.25">
      <c r="A57" s="89"/>
      <c r="B57" s="99"/>
      <c r="C57" s="38"/>
      <c r="D57" s="99"/>
      <c r="E57" s="115"/>
      <c r="G57" s="38"/>
      <c r="H57" s="41"/>
      <c r="I57" s="38"/>
      <c r="J57" s="25"/>
      <c r="K57" s="25"/>
      <c r="L57" s="25"/>
      <c r="M57" s="38"/>
      <c r="N57" s="38"/>
      <c r="O57" s="38"/>
      <c r="P57" s="38"/>
      <c r="Q57" s="38"/>
      <c r="R57" s="38"/>
      <c r="S57" s="38"/>
      <c r="T57" s="38"/>
      <c r="U57" s="38"/>
      <c r="V57" s="25"/>
      <c r="W57" s="99"/>
      <c r="X57" s="38"/>
      <c r="Y57" s="71"/>
      <c r="Z57" s="71"/>
      <c r="AA57" s="71"/>
      <c r="AB57" s="71"/>
      <c r="AC57" s="71"/>
      <c r="AD57" s="71"/>
    </row>
    <row r="58" spans="1:32" x14ac:dyDescent="0.25">
      <c r="A58" s="89"/>
      <c r="B58" s="99"/>
      <c r="C58" s="38"/>
      <c r="D58" s="99"/>
      <c r="E58" s="115"/>
      <c r="G58" s="38"/>
      <c r="H58" s="41"/>
      <c r="I58" s="38"/>
      <c r="J58" s="25"/>
      <c r="K58" s="25"/>
      <c r="L58" s="25"/>
      <c r="M58" s="38"/>
      <c r="N58" s="38"/>
      <c r="O58" s="38"/>
      <c r="P58" s="38"/>
      <c r="Q58" s="38"/>
      <c r="R58" s="38"/>
      <c r="S58" s="38"/>
      <c r="T58" s="38"/>
      <c r="U58" s="38"/>
      <c r="V58" s="25"/>
      <c r="W58" s="99"/>
      <c r="X58" s="38"/>
      <c r="Y58" s="71"/>
      <c r="Z58" s="71"/>
      <c r="AA58" s="71"/>
      <c r="AB58" s="71"/>
      <c r="AC58" s="71"/>
      <c r="AD58" s="71"/>
    </row>
    <row r="59" spans="1:32" x14ac:dyDescent="0.25">
      <c r="A59" s="89"/>
      <c r="B59" s="99"/>
      <c r="C59" s="38"/>
      <c r="D59" s="99"/>
      <c r="E59" s="115"/>
      <c r="G59" s="38"/>
      <c r="H59" s="41"/>
      <c r="I59" s="38"/>
      <c r="J59" s="25"/>
      <c r="K59" s="25"/>
      <c r="L59" s="25"/>
      <c r="M59" s="38"/>
      <c r="N59" s="38"/>
      <c r="O59" s="38"/>
      <c r="P59" s="38"/>
      <c r="Q59" s="38"/>
      <c r="R59" s="38"/>
      <c r="S59" s="38"/>
      <c r="T59" s="38"/>
      <c r="U59" s="38"/>
      <c r="V59" s="25"/>
      <c r="W59" s="99"/>
      <c r="X59" s="38"/>
      <c r="Y59" s="71"/>
      <c r="Z59" s="71"/>
      <c r="AA59" s="71"/>
      <c r="AB59" s="71"/>
      <c r="AC59" s="71"/>
      <c r="AD59" s="71"/>
    </row>
    <row r="60" spans="1:32" x14ac:dyDescent="0.25">
      <c r="A60" s="89"/>
      <c r="B60" s="99"/>
      <c r="C60" s="38"/>
      <c r="D60" s="99"/>
      <c r="E60" s="115"/>
      <c r="G60" s="38"/>
      <c r="H60" s="41"/>
      <c r="I60" s="38"/>
      <c r="J60" s="25"/>
      <c r="K60" s="25"/>
      <c r="L60" s="25"/>
      <c r="M60" s="38"/>
      <c r="N60" s="38"/>
      <c r="O60" s="38"/>
      <c r="P60" s="38"/>
      <c r="Q60" s="38"/>
      <c r="R60" s="38"/>
      <c r="S60" s="38"/>
      <c r="T60" s="38"/>
      <c r="U60" s="38"/>
      <c r="V60" s="25"/>
      <c r="W60" s="99"/>
      <c r="X60" s="38"/>
      <c r="Y60" s="71"/>
      <c r="Z60" s="71"/>
      <c r="AA60" s="71"/>
      <c r="AB60" s="71"/>
      <c r="AC60" s="71"/>
      <c r="AD60" s="71"/>
    </row>
    <row r="61" spans="1:32" x14ac:dyDescent="0.25">
      <c r="A61" s="89"/>
      <c r="B61" s="99"/>
      <c r="C61" s="38"/>
      <c r="D61" s="99"/>
      <c r="E61" s="115"/>
      <c r="G61" s="38"/>
      <c r="H61" s="41"/>
      <c r="I61" s="38"/>
      <c r="J61" s="25"/>
      <c r="K61" s="25"/>
      <c r="L61" s="25"/>
      <c r="M61" s="38"/>
      <c r="N61" s="38"/>
      <c r="O61" s="38"/>
      <c r="P61" s="38"/>
      <c r="Q61" s="38"/>
      <c r="R61" s="38"/>
      <c r="S61" s="38"/>
      <c r="T61" s="38"/>
      <c r="U61" s="38"/>
      <c r="V61" s="25"/>
      <c r="W61" s="99"/>
      <c r="X61" s="38"/>
      <c r="Y61" s="71"/>
      <c r="Z61" s="71"/>
      <c r="AA61" s="71"/>
      <c r="AB61" s="71"/>
      <c r="AC61" s="71"/>
      <c r="AD61" s="71"/>
    </row>
    <row r="62" spans="1:32" x14ac:dyDescent="0.25">
      <c r="A62" s="89"/>
      <c r="B62" s="99"/>
      <c r="C62" s="38"/>
      <c r="D62" s="99"/>
      <c r="E62" s="115"/>
      <c r="G62" s="38"/>
      <c r="H62" s="41"/>
      <c r="I62" s="38"/>
      <c r="J62" s="25"/>
      <c r="K62" s="25"/>
      <c r="L62" s="25"/>
      <c r="M62" s="38"/>
      <c r="N62" s="38"/>
      <c r="O62" s="38"/>
      <c r="P62" s="38"/>
      <c r="Q62" s="38"/>
      <c r="R62" s="38"/>
      <c r="S62" s="38"/>
      <c r="T62" s="38"/>
      <c r="U62" s="38"/>
      <c r="V62" s="25"/>
      <c r="W62" s="99"/>
      <c r="X62" s="38"/>
      <c r="Y62" s="71"/>
      <c r="Z62" s="71"/>
      <c r="AA62" s="71"/>
      <c r="AB62" s="71"/>
      <c r="AC62" s="71"/>
      <c r="AD62" s="71"/>
    </row>
    <row r="63" spans="1:32" x14ac:dyDescent="0.25">
      <c r="A63" s="89"/>
      <c r="B63" s="99"/>
      <c r="C63" s="38"/>
      <c r="D63" s="99"/>
      <c r="E63" s="115"/>
      <c r="G63" s="38"/>
      <c r="H63" s="41"/>
      <c r="I63" s="38"/>
      <c r="J63" s="25"/>
      <c r="K63" s="25"/>
      <c r="L63" s="25"/>
      <c r="M63" s="38"/>
      <c r="N63" s="38"/>
      <c r="O63" s="38"/>
      <c r="P63" s="38"/>
      <c r="Q63" s="38"/>
      <c r="R63" s="38"/>
      <c r="S63" s="38"/>
      <c r="T63" s="38"/>
      <c r="U63" s="38"/>
      <c r="V63" s="25"/>
      <c r="W63" s="99"/>
      <c r="X63" s="38"/>
      <c r="Y63" s="71"/>
      <c r="Z63" s="71"/>
      <c r="AA63" s="71"/>
      <c r="AB63" s="71"/>
      <c r="AC63" s="71"/>
      <c r="AD63" s="71"/>
    </row>
    <row r="64" spans="1:32" x14ac:dyDescent="0.25">
      <c r="A64" s="89"/>
      <c r="B64" s="99"/>
      <c r="C64" s="38"/>
      <c r="D64" s="99"/>
      <c r="E64" s="115"/>
      <c r="G64" s="38"/>
      <c r="H64" s="41"/>
      <c r="I64" s="38"/>
      <c r="J64" s="25"/>
      <c r="K64" s="25"/>
      <c r="L64" s="25"/>
      <c r="M64" s="38"/>
      <c r="N64" s="38"/>
      <c r="O64" s="38"/>
      <c r="P64" s="38"/>
      <c r="Q64" s="38"/>
      <c r="R64" s="38"/>
      <c r="S64" s="38"/>
      <c r="T64" s="38"/>
      <c r="U64" s="38"/>
      <c r="V64" s="25"/>
      <c r="W64" s="99"/>
      <c r="X64" s="38"/>
      <c r="Y64" s="71"/>
      <c r="Z64" s="71"/>
      <c r="AA64" s="71"/>
      <c r="AB64" s="71"/>
      <c r="AC64" s="71"/>
      <c r="AD64" s="71"/>
    </row>
    <row r="65" spans="1:30" x14ac:dyDescent="0.25">
      <c r="A65" s="89"/>
      <c r="B65" s="99"/>
      <c r="C65" s="38"/>
      <c r="D65" s="99"/>
      <c r="E65" s="115"/>
      <c r="G65" s="38"/>
      <c r="H65" s="41"/>
      <c r="I65" s="38"/>
      <c r="J65" s="25"/>
      <c r="K65" s="25"/>
      <c r="L65" s="25"/>
      <c r="M65" s="38"/>
      <c r="N65" s="38"/>
      <c r="O65" s="38"/>
      <c r="P65" s="38"/>
      <c r="Q65" s="38"/>
      <c r="R65" s="38"/>
      <c r="S65" s="38"/>
      <c r="T65" s="38"/>
      <c r="U65" s="38"/>
      <c r="V65" s="25"/>
      <c r="W65" s="99"/>
      <c r="X65" s="38"/>
      <c r="Y65" s="71"/>
      <c r="Z65" s="71"/>
      <c r="AA65" s="71"/>
      <c r="AB65" s="71"/>
      <c r="AC65" s="71"/>
      <c r="AD65" s="71"/>
    </row>
    <row r="66" spans="1:30" x14ac:dyDescent="0.25">
      <c r="A66" s="89"/>
      <c r="B66" s="99"/>
      <c r="C66" s="38"/>
      <c r="D66" s="99"/>
      <c r="E66" s="115"/>
      <c r="G66" s="38"/>
      <c r="H66" s="41"/>
      <c r="I66" s="38"/>
      <c r="J66" s="25"/>
      <c r="K66" s="25"/>
      <c r="L66" s="25"/>
      <c r="M66" s="38"/>
      <c r="N66" s="38"/>
      <c r="O66" s="38"/>
      <c r="P66" s="38"/>
      <c r="Q66" s="38"/>
      <c r="R66" s="38"/>
      <c r="S66" s="38"/>
      <c r="T66" s="38"/>
      <c r="U66" s="38"/>
      <c r="V66" s="25"/>
      <c r="W66" s="99"/>
      <c r="X66" s="38"/>
      <c r="Y66" s="71"/>
      <c r="Z66" s="71"/>
      <c r="AA66" s="71"/>
      <c r="AB66" s="71"/>
      <c r="AC66" s="71"/>
      <c r="AD66" s="71"/>
    </row>
    <row r="67" spans="1:30" x14ac:dyDescent="0.25">
      <c r="A67" s="89"/>
      <c r="B67" s="99"/>
      <c r="C67" s="38"/>
      <c r="D67" s="99"/>
      <c r="E67" s="115"/>
      <c r="G67" s="38"/>
      <c r="H67" s="41"/>
      <c r="I67" s="38"/>
      <c r="J67" s="25"/>
      <c r="K67" s="25"/>
      <c r="L67" s="25"/>
      <c r="M67" s="38"/>
      <c r="N67" s="38"/>
      <c r="O67" s="38"/>
      <c r="P67" s="38"/>
      <c r="Q67" s="38"/>
      <c r="R67" s="38"/>
      <c r="S67" s="38"/>
      <c r="T67" s="38"/>
      <c r="U67" s="38"/>
      <c r="V67" s="25"/>
      <c r="W67" s="99"/>
      <c r="X67" s="38"/>
      <c r="Y67" s="71"/>
      <c r="Z67" s="71"/>
      <c r="AA67" s="71"/>
      <c r="AB67" s="71"/>
      <c r="AC67" s="71"/>
      <c r="AD67" s="71"/>
    </row>
    <row r="68" spans="1:30" x14ac:dyDescent="0.25">
      <c r="A68" s="89"/>
      <c r="B68" s="99"/>
      <c r="C68" s="38"/>
      <c r="D68" s="99"/>
      <c r="E68" s="115"/>
      <c r="G68" s="38"/>
      <c r="H68" s="41"/>
      <c r="I68" s="38"/>
      <c r="J68" s="25"/>
      <c r="K68" s="25"/>
      <c r="L68" s="25"/>
      <c r="M68" s="38"/>
      <c r="N68" s="38"/>
      <c r="O68" s="38"/>
      <c r="P68" s="38"/>
      <c r="Q68" s="38"/>
      <c r="R68" s="38"/>
      <c r="S68" s="38"/>
      <c r="T68" s="38"/>
      <c r="U68" s="38"/>
      <c r="V68" s="25"/>
      <c r="W68" s="99"/>
      <c r="X68" s="38"/>
      <c r="Y68" s="71"/>
      <c r="Z68" s="71"/>
      <c r="AA68" s="71"/>
      <c r="AB68" s="71"/>
      <c r="AC68" s="71"/>
      <c r="AD68" s="71"/>
    </row>
    <row r="69" spans="1:30" x14ac:dyDescent="0.25">
      <c r="A69" s="89"/>
      <c r="B69" s="99"/>
      <c r="C69" s="38"/>
      <c r="D69" s="99"/>
      <c r="E69" s="115"/>
      <c r="G69" s="38"/>
      <c r="H69" s="41"/>
      <c r="I69" s="38"/>
      <c r="J69" s="25"/>
      <c r="K69" s="25"/>
      <c r="L69" s="25"/>
      <c r="M69" s="38"/>
      <c r="N69" s="38"/>
      <c r="O69" s="38"/>
      <c r="P69" s="38"/>
      <c r="Q69" s="38"/>
      <c r="R69" s="38"/>
      <c r="S69" s="38"/>
      <c r="T69" s="38"/>
      <c r="U69" s="38"/>
      <c r="V69" s="25"/>
      <c r="W69" s="99"/>
      <c r="X69" s="38"/>
      <c r="Y69" s="71"/>
      <c r="Z69" s="71"/>
      <c r="AA69" s="71"/>
      <c r="AB69" s="71"/>
      <c r="AC69" s="71"/>
      <c r="AD69" s="71"/>
    </row>
    <row r="70" spans="1:30" x14ac:dyDescent="0.25">
      <c r="A70" s="89"/>
      <c r="B70" s="99"/>
      <c r="C70" s="38"/>
      <c r="D70" s="99"/>
      <c r="E70" s="115"/>
      <c r="G70" s="38"/>
      <c r="H70" s="41"/>
      <c r="I70" s="38"/>
      <c r="J70" s="25"/>
      <c r="K70" s="25"/>
      <c r="L70" s="25"/>
      <c r="M70" s="38"/>
      <c r="N70" s="38"/>
      <c r="O70" s="38"/>
      <c r="P70" s="38"/>
      <c r="Q70" s="38"/>
      <c r="R70" s="38"/>
      <c r="S70" s="38"/>
      <c r="T70" s="38"/>
      <c r="U70" s="38"/>
      <c r="V70" s="25"/>
      <c r="W70" s="99"/>
      <c r="X70" s="38"/>
      <c r="Y70" s="71"/>
      <c r="Z70" s="71"/>
      <c r="AA70" s="71"/>
      <c r="AB70" s="71"/>
      <c r="AC70" s="71"/>
      <c r="AD70" s="71"/>
    </row>
    <row r="71" spans="1:30" x14ac:dyDescent="0.25">
      <c r="A71" s="89"/>
      <c r="B71" s="99"/>
      <c r="C71" s="38"/>
      <c r="D71" s="99"/>
      <c r="E71" s="115"/>
      <c r="G71" s="38"/>
      <c r="H71" s="41"/>
      <c r="I71" s="38"/>
      <c r="J71" s="25"/>
      <c r="K71" s="25"/>
      <c r="L71" s="25"/>
      <c r="M71" s="38"/>
      <c r="N71" s="38"/>
      <c r="O71" s="38"/>
      <c r="P71" s="38"/>
      <c r="Q71" s="38"/>
      <c r="R71" s="38"/>
      <c r="S71" s="38"/>
      <c r="T71" s="38"/>
      <c r="U71" s="38"/>
      <c r="V71" s="25"/>
      <c r="W71" s="99"/>
      <c r="X71" s="38"/>
      <c r="Y71" s="71"/>
      <c r="Z71" s="71"/>
      <c r="AA71" s="71"/>
      <c r="AB71" s="71"/>
      <c r="AC71" s="71"/>
      <c r="AD71" s="71"/>
    </row>
    <row r="72" spans="1:30" x14ac:dyDescent="0.25">
      <c r="A72" s="89"/>
      <c r="B72" s="99"/>
      <c r="C72" s="38"/>
      <c r="D72" s="99"/>
      <c r="E72" s="115"/>
      <c r="G72" s="38"/>
      <c r="H72" s="41"/>
      <c r="I72" s="38"/>
      <c r="J72" s="25"/>
      <c r="K72" s="25"/>
      <c r="L72" s="25"/>
      <c r="M72" s="38"/>
      <c r="N72" s="38"/>
      <c r="O72" s="38"/>
      <c r="P72" s="38"/>
      <c r="Q72" s="38"/>
      <c r="R72" s="38"/>
      <c r="S72" s="38"/>
      <c r="T72" s="38"/>
      <c r="U72" s="38"/>
      <c r="V72" s="25"/>
      <c r="W72" s="99"/>
      <c r="X72" s="38"/>
      <c r="Y72" s="71"/>
      <c r="Z72" s="71"/>
      <c r="AA72" s="71"/>
      <c r="AB72" s="71"/>
      <c r="AC72" s="71"/>
      <c r="AD72" s="71"/>
    </row>
    <row r="73" spans="1:30" x14ac:dyDescent="0.25">
      <c r="A73" s="89"/>
      <c r="B73" s="99"/>
      <c r="C73" s="38"/>
      <c r="D73" s="99"/>
      <c r="E73" s="115"/>
      <c r="G73" s="38"/>
      <c r="H73" s="41"/>
      <c r="I73" s="38"/>
      <c r="J73" s="25"/>
      <c r="K73" s="25"/>
      <c r="L73" s="25"/>
      <c r="M73" s="38"/>
      <c r="N73" s="38"/>
      <c r="O73" s="38"/>
      <c r="P73" s="38"/>
      <c r="Q73" s="38"/>
      <c r="R73" s="38"/>
      <c r="S73" s="38"/>
      <c r="T73" s="38"/>
      <c r="U73" s="38"/>
      <c r="V73" s="25"/>
      <c r="W73" s="99"/>
      <c r="X73" s="38"/>
      <c r="Y73" s="71"/>
      <c r="Z73" s="71"/>
      <c r="AA73" s="71"/>
      <c r="AB73" s="71"/>
      <c r="AC73" s="71"/>
      <c r="AD73" s="71"/>
    </row>
    <row r="74" spans="1:30" x14ac:dyDescent="0.25">
      <c r="A74" s="89"/>
      <c r="B74" s="99"/>
      <c r="C74" s="38"/>
      <c r="D74" s="99"/>
      <c r="E74" s="115"/>
      <c r="G74" s="38"/>
      <c r="H74" s="41"/>
      <c r="I74" s="38"/>
      <c r="J74" s="25"/>
      <c r="K74" s="25"/>
      <c r="L74" s="25"/>
      <c r="M74" s="38"/>
      <c r="N74" s="38"/>
      <c r="O74" s="38"/>
      <c r="P74" s="38"/>
      <c r="Q74" s="38"/>
      <c r="R74" s="38"/>
      <c r="S74" s="38"/>
      <c r="T74" s="38"/>
      <c r="U74" s="38"/>
      <c r="V74" s="25"/>
      <c r="W74" s="99"/>
      <c r="X74" s="38"/>
      <c r="Y74" s="71"/>
      <c r="Z74" s="71"/>
      <c r="AA74" s="71"/>
      <c r="AB74" s="71"/>
      <c r="AC74" s="71"/>
      <c r="AD74" s="71"/>
    </row>
    <row r="75" spans="1:30" x14ac:dyDescent="0.25">
      <c r="A75" s="89"/>
      <c r="B75" s="99"/>
      <c r="C75" s="38"/>
      <c r="D75" s="99"/>
      <c r="E75" s="115"/>
      <c r="G75" s="38"/>
      <c r="H75" s="41"/>
      <c r="I75" s="38"/>
      <c r="J75" s="25"/>
      <c r="K75" s="25"/>
      <c r="L75" s="25"/>
      <c r="M75" s="38"/>
      <c r="N75" s="38"/>
      <c r="O75" s="38"/>
      <c r="P75" s="38"/>
      <c r="Q75" s="38"/>
      <c r="R75" s="38"/>
      <c r="S75" s="38"/>
      <c r="T75" s="38"/>
      <c r="U75" s="38"/>
      <c r="V75" s="25"/>
      <c r="W75" s="99"/>
      <c r="X75" s="38"/>
      <c r="Y75" s="71"/>
      <c r="Z75" s="71"/>
      <c r="AA75" s="71"/>
      <c r="AB75" s="71"/>
      <c r="AC75" s="71"/>
      <c r="AD75" s="71"/>
    </row>
    <row r="76" spans="1:30" x14ac:dyDescent="0.25">
      <c r="A76" s="89"/>
      <c r="B76" s="99"/>
      <c r="C76" s="38"/>
      <c r="D76" s="99"/>
      <c r="E76" s="115"/>
      <c r="G76" s="38"/>
      <c r="H76" s="41"/>
      <c r="I76" s="38"/>
      <c r="J76" s="25"/>
      <c r="K76" s="25"/>
      <c r="L76" s="25"/>
      <c r="M76" s="38"/>
      <c r="N76" s="38"/>
      <c r="O76" s="38"/>
      <c r="P76" s="38"/>
      <c r="Q76" s="38"/>
      <c r="R76" s="38"/>
      <c r="S76" s="38"/>
      <c r="T76" s="38"/>
      <c r="U76" s="38"/>
      <c r="V76" s="25"/>
      <c r="W76" s="99"/>
      <c r="X76" s="38"/>
      <c r="Y76" s="71"/>
      <c r="Z76" s="71"/>
      <c r="AA76" s="71"/>
      <c r="AB76" s="71"/>
      <c r="AC76" s="71"/>
      <c r="AD76" s="71"/>
    </row>
    <row r="77" spans="1:30" x14ac:dyDescent="0.25">
      <c r="A77" s="89"/>
      <c r="B77" s="99"/>
      <c r="C77" s="38"/>
      <c r="D77" s="99"/>
      <c r="E77" s="115"/>
      <c r="G77" s="38"/>
      <c r="H77" s="41"/>
      <c r="I77" s="38"/>
      <c r="J77" s="25"/>
      <c r="K77" s="25"/>
      <c r="L77" s="25"/>
      <c r="M77" s="38"/>
      <c r="N77" s="38"/>
      <c r="O77" s="38"/>
      <c r="P77" s="38"/>
      <c r="Q77" s="38"/>
      <c r="R77" s="38"/>
      <c r="S77" s="38"/>
      <c r="T77" s="38"/>
      <c r="U77" s="38"/>
      <c r="V77" s="25"/>
      <c r="W77" s="99"/>
      <c r="X77" s="38"/>
      <c r="Y77" s="71"/>
      <c r="Z77" s="71"/>
      <c r="AA77" s="71"/>
      <c r="AB77" s="71"/>
      <c r="AC77" s="71"/>
      <c r="AD77" s="71"/>
    </row>
    <row r="78" spans="1:30" x14ac:dyDescent="0.25">
      <c r="A78" s="89"/>
      <c r="B78" s="99"/>
      <c r="C78" s="38"/>
      <c r="D78" s="99"/>
      <c r="E78" s="115"/>
      <c r="G78" s="38"/>
      <c r="H78" s="41"/>
      <c r="I78" s="38"/>
      <c r="J78" s="25"/>
      <c r="K78" s="25"/>
      <c r="L78" s="25"/>
      <c r="M78" s="38"/>
      <c r="N78" s="38"/>
      <c r="O78" s="38"/>
      <c r="P78" s="38"/>
      <c r="Q78" s="38"/>
      <c r="R78" s="38"/>
      <c r="S78" s="38"/>
      <c r="T78" s="38"/>
      <c r="U78" s="38"/>
      <c r="V78" s="25"/>
      <c r="W78" s="99"/>
      <c r="X78" s="38"/>
      <c r="Y78" s="71"/>
      <c r="Z78" s="71"/>
      <c r="AA78" s="71"/>
      <c r="AB78" s="71"/>
      <c r="AC78" s="71"/>
      <c r="AD78" s="71"/>
    </row>
    <row r="79" spans="1:30" x14ac:dyDescent="0.25">
      <c r="A79" s="89"/>
      <c r="B79" s="99"/>
      <c r="C79" s="38"/>
      <c r="D79" s="99"/>
      <c r="E79" s="115"/>
      <c r="G79" s="38"/>
      <c r="H79" s="41"/>
      <c r="I79" s="38"/>
      <c r="J79" s="25"/>
      <c r="K79" s="25"/>
      <c r="L79" s="25"/>
      <c r="M79" s="38"/>
      <c r="N79" s="38"/>
      <c r="O79" s="38"/>
      <c r="P79" s="38"/>
      <c r="Q79" s="38"/>
      <c r="R79" s="38"/>
      <c r="S79" s="38"/>
      <c r="T79" s="38"/>
      <c r="U79" s="38"/>
      <c r="V79" s="25"/>
      <c r="W79" s="99"/>
      <c r="X79" s="38"/>
      <c r="Y79" s="71"/>
      <c r="Z79" s="71"/>
      <c r="AA79" s="71"/>
      <c r="AB79" s="71"/>
      <c r="AC79" s="71"/>
      <c r="AD79" s="71"/>
    </row>
    <row r="80" spans="1:30" x14ac:dyDescent="0.25">
      <c r="A80" s="89"/>
      <c r="B80" s="99"/>
      <c r="C80" s="38"/>
      <c r="D80" s="99"/>
      <c r="E80" s="115"/>
      <c r="G80" s="38"/>
      <c r="H80" s="41"/>
      <c r="I80" s="38"/>
      <c r="J80" s="25"/>
      <c r="K80" s="25"/>
      <c r="L80" s="25"/>
      <c r="M80" s="38"/>
      <c r="N80" s="38"/>
      <c r="O80" s="38"/>
      <c r="P80" s="38"/>
      <c r="Q80" s="38"/>
      <c r="R80" s="38"/>
      <c r="S80" s="38"/>
      <c r="T80" s="38"/>
      <c r="U80" s="38"/>
      <c r="V80" s="25"/>
      <c r="W80" s="99"/>
      <c r="X80" s="38"/>
      <c r="Y80" s="71"/>
      <c r="Z80" s="71"/>
      <c r="AA80" s="71"/>
      <c r="AB80" s="71"/>
      <c r="AC80" s="71"/>
      <c r="AD80" s="71"/>
    </row>
    <row r="81" spans="1:30" x14ac:dyDescent="0.25">
      <c r="A81" s="89"/>
      <c r="B81" s="99"/>
      <c r="C81" s="38"/>
      <c r="D81" s="99"/>
      <c r="E81" s="115"/>
      <c r="G81" s="38"/>
      <c r="H81" s="41"/>
      <c r="I81" s="38"/>
      <c r="J81" s="25"/>
      <c r="K81" s="25"/>
      <c r="L81" s="25"/>
      <c r="M81" s="38"/>
      <c r="N81" s="38"/>
      <c r="O81" s="38"/>
      <c r="P81" s="38"/>
      <c r="Q81" s="38"/>
      <c r="R81" s="38"/>
      <c r="S81" s="38"/>
      <c r="T81" s="38"/>
      <c r="U81" s="38"/>
      <c r="V81" s="25"/>
      <c r="W81" s="99"/>
      <c r="X81" s="38"/>
      <c r="Y81" s="71"/>
      <c r="Z81" s="71"/>
      <c r="AA81" s="71"/>
      <c r="AB81" s="71"/>
      <c r="AC81" s="71"/>
      <c r="AD81" s="71"/>
    </row>
    <row r="82" spans="1:30" x14ac:dyDescent="0.25">
      <c r="A82" s="89"/>
      <c r="B82" s="99"/>
      <c r="C82" s="38"/>
      <c r="D82" s="99"/>
      <c r="E82" s="115"/>
      <c r="G82" s="38"/>
      <c r="H82" s="41"/>
      <c r="I82" s="38"/>
      <c r="J82" s="25"/>
      <c r="K82" s="25"/>
      <c r="L82" s="25"/>
      <c r="M82" s="38"/>
      <c r="N82" s="38"/>
      <c r="O82" s="38"/>
      <c r="P82" s="38"/>
      <c r="Q82" s="38"/>
      <c r="R82" s="38"/>
      <c r="S82" s="38"/>
      <c r="T82" s="38"/>
      <c r="U82" s="38"/>
      <c r="V82" s="25"/>
      <c r="W82" s="99"/>
      <c r="X82" s="38"/>
      <c r="Y82" s="71"/>
      <c r="Z82" s="71"/>
      <c r="AA82" s="71"/>
      <c r="AB82" s="71"/>
      <c r="AC82" s="71"/>
      <c r="AD82" s="71"/>
    </row>
    <row r="83" spans="1:30" x14ac:dyDescent="0.25">
      <c r="A83" s="89"/>
      <c r="B83" s="99"/>
      <c r="C83" s="38"/>
      <c r="D83" s="99"/>
      <c r="E83" s="115"/>
      <c r="G83" s="38"/>
      <c r="H83" s="41"/>
      <c r="I83" s="38"/>
      <c r="J83" s="25"/>
      <c r="K83" s="25"/>
      <c r="L83" s="25"/>
      <c r="M83" s="38"/>
      <c r="N83" s="38"/>
      <c r="O83" s="38"/>
      <c r="P83" s="38"/>
      <c r="Q83" s="38"/>
      <c r="R83" s="38"/>
      <c r="S83" s="38"/>
      <c r="T83" s="38"/>
      <c r="U83" s="38"/>
      <c r="V83" s="25"/>
      <c r="W83" s="99"/>
      <c r="X83" s="38"/>
      <c r="Y83" s="71"/>
      <c r="Z83" s="71"/>
      <c r="AA83" s="71"/>
      <c r="AB83" s="71"/>
      <c r="AC83" s="71"/>
      <c r="AD83" s="71"/>
    </row>
    <row r="84" spans="1:30" x14ac:dyDescent="0.25">
      <c r="A84" s="89"/>
      <c r="B84" s="99"/>
      <c r="C84" s="38"/>
      <c r="D84" s="99"/>
      <c r="E84" s="115"/>
      <c r="G84" s="38"/>
      <c r="H84" s="41"/>
      <c r="I84" s="38"/>
      <c r="J84" s="25"/>
      <c r="K84" s="25"/>
      <c r="L84" s="25"/>
      <c r="M84" s="38"/>
      <c r="N84" s="38"/>
      <c r="O84" s="38"/>
      <c r="P84" s="38"/>
      <c r="Q84" s="38"/>
      <c r="R84" s="38"/>
      <c r="S84" s="38"/>
      <c r="T84" s="38"/>
      <c r="U84" s="38"/>
      <c r="V84" s="25"/>
      <c r="W84" s="99"/>
      <c r="X84" s="38"/>
      <c r="Y84" s="71"/>
      <c r="Z84" s="71"/>
      <c r="AA84" s="71"/>
      <c r="AB84" s="71"/>
      <c r="AC84" s="71"/>
      <c r="AD84" s="71"/>
    </row>
    <row r="85" spans="1:30" x14ac:dyDescent="0.25">
      <c r="A85" s="89"/>
      <c r="B85" s="99"/>
      <c r="C85" s="38"/>
      <c r="D85" s="99"/>
      <c r="E85" s="115"/>
      <c r="G85" s="38"/>
      <c r="H85" s="41"/>
      <c r="I85" s="38"/>
      <c r="J85" s="25"/>
      <c r="K85" s="25"/>
      <c r="L85" s="25"/>
      <c r="M85" s="38"/>
      <c r="N85" s="38"/>
      <c r="O85" s="38"/>
      <c r="P85" s="38"/>
      <c r="Q85" s="38"/>
      <c r="R85" s="38"/>
      <c r="S85" s="38"/>
      <c r="T85" s="38"/>
      <c r="U85" s="38"/>
      <c r="V85" s="25"/>
      <c r="W85" s="99"/>
      <c r="X85" s="38"/>
      <c r="Y85" s="71"/>
      <c r="Z85" s="71"/>
      <c r="AA85" s="71"/>
      <c r="AB85" s="71"/>
      <c r="AC85" s="71"/>
      <c r="AD85" s="71"/>
    </row>
    <row r="86" spans="1:30" x14ac:dyDescent="0.25">
      <c r="A86" s="89"/>
      <c r="B86" s="99"/>
      <c r="C86" s="38"/>
      <c r="D86" s="99"/>
      <c r="E86" s="115"/>
      <c r="G86" s="38"/>
      <c r="H86" s="41"/>
      <c r="I86" s="38"/>
      <c r="J86" s="25"/>
      <c r="K86" s="25"/>
      <c r="L86" s="25"/>
      <c r="M86" s="38"/>
      <c r="N86" s="38"/>
      <c r="O86" s="38"/>
      <c r="P86" s="38"/>
      <c r="Q86" s="38"/>
      <c r="R86" s="38"/>
      <c r="S86" s="38"/>
      <c r="T86" s="38"/>
      <c r="U86" s="38"/>
      <c r="V86" s="25"/>
      <c r="W86" s="99"/>
      <c r="X86" s="38"/>
      <c r="Y86" s="71"/>
      <c r="Z86" s="71"/>
      <c r="AA86" s="71"/>
      <c r="AB86" s="71"/>
      <c r="AC86" s="71"/>
      <c r="AD86" s="71"/>
    </row>
    <row r="87" spans="1:30" x14ac:dyDescent="0.25">
      <c r="A87" s="89"/>
      <c r="B87" s="99"/>
      <c r="C87" s="38"/>
      <c r="D87" s="99"/>
      <c r="E87" s="115"/>
      <c r="G87" s="38"/>
      <c r="H87" s="41"/>
      <c r="I87" s="38"/>
      <c r="J87" s="25"/>
      <c r="K87" s="25"/>
      <c r="L87" s="25"/>
      <c r="M87" s="38"/>
      <c r="N87" s="38"/>
      <c r="O87" s="38"/>
      <c r="P87" s="38"/>
      <c r="Q87" s="38"/>
      <c r="R87" s="38"/>
      <c r="S87" s="38"/>
      <c r="T87" s="38"/>
      <c r="U87" s="38"/>
      <c r="V87" s="25"/>
      <c r="W87" s="99"/>
      <c r="X87" s="38"/>
      <c r="Y87" s="71"/>
      <c r="Z87" s="71"/>
      <c r="AA87" s="71"/>
      <c r="AB87" s="71"/>
      <c r="AC87" s="71"/>
      <c r="AD87" s="71"/>
    </row>
    <row r="88" spans="1:30" x14ac:dyDescent="0.25">
      <c r="A88" s="89"/>
      <c r="B88" s="99"/>
      <c r="C88" s="38"/>
      <c r="D88" s="99"/>
      <c r="E88" s="115"/>
      <c r="G88" s="38"/>
      <c r="H88" s="41"/>
      <c r="I88" s="38"/>
      <c r="J88" s="25"/>
      <c r="K88" s="25"/>
      <c r="L88" s="25"/>
      <c r="M88" s="38"/>
      <c r="N88" s="38"/>
      <c r="O88" s="38"/>
      <c r="P88" s="38"/>
      <c r="Q88" s="38"/>
      <c r="R88" s="38"/>
      <c r="S88" s="38"/>
      <c r="T88" s="38"/>
      <c r="U88" s="38"/>
      <c r="V88" s="25"/>
      <c r="W88" s="99"/>
      <c r="X88" s="38"/>
      <c r="Y88" s="71"/>
      <c r="Z88" s="71"/>
      <c r="AA88" s="71"/>
      <c r="AB88" s="71"/>
      <c r="AC88" s="71"/>
      <c r="AD88" s="71"/>
    </row>
    <row r="89" spans="1:30" x14ac:dyDescent="0.25">
      <c r="A89" s="89"/>
      <c r="B89" s="99"/>
      <c r="C89" s="38"/>
      <c r="D89" s="99"/>
      <c r="E89" s="115"/>
      <c r="G89" s="38"/>
      <c r="H89" s="41"/>
      <c r="I89" s="38"/>
      <c r="J89" s="25"/>
      <c r="K89" s="25"/>
      <c r="L89" s="25"/>
      <c r="M89" s="38"/>
      <c r="N89" s="38"/>
      <c r="O89" s="38"/>
      <c r="P89" s="38"/>
      <c r="Q89" s="38"/>
      <c r="R89" s="38"/>
      <c r="S89" s="38"/>
      <c r="T89" s="38"/>
      <c r="U89" s="38"/>
      <c r="V89" s="25"/>
      <c r="W89" s="99"/>
      <c r="X89" s="38"/>
      <c r="Y89" s="71"/>
      <c r="Z89" s="71"/>
      <c r="AA89" s="71"/>
      <c r="AB89" s="71"/>
      <c r="AC89" s="71"/>
      <c r="AD89" s="71"/>
    </row>
    <row r="90" spans="1:30" x14ac:dyDescent="0.25">
      <c r="A90" s="89"/>
      <c r="B90" s="99"/>
      <c r="C90" s="38"/>
      <c r="D90" s="99"/>
      <c r="E90" s="115"/>
      <c r="G90" s="38"/>
      <c r="H90" s="41"/>
      <c r="I90" s="38"/>
      <c r="J90" s="25"/>
      <c r="K90" s="25"/>
      <c r="L90" s="25"/>
      <c r="M90" s="38"/>
      <c r="N90" s="38"/>
      <c r="O90" s="38"/>
      <c r="P90" s="38"/>
      <c r="Q90" s="38"/>
      <c r="R90" s="38"/>
      <c r="S90" s="38"/>
      <c r="T90" s="38"/>
      <c r="U90" s="38"/>
      <c r="V90" s="25"/>
      <c r="W90" s="99"/>
      <c r="X90" s="38"/>
      <c r="Y90" s="71"/>
      <c r="Z90" s="71"/>
      <c r="AA90" s="71"/>
      <c r="AB90" s="71"/>
      <c r="AC90" s="71"/>
      <c r="AD90" s="71"/>
    </row>
    <row r="91" spans="1:30" x14ac:dyDescent="0.25">
      <c r="A91" s="89"/>
      <c r="B91" s="99"/>
      <c r="C91" s="38"/>
      <c r="D91" s="99"/>
      <c r="E91" s="115"/>
      <c r="G91" s="38"/>
      <c r="H91" s="41"/>
      <c r="I91" s="38"/>
      <c r="J91" s="25"/>
      <c r="K91" s="25"/>
      <c r="L91" s="25"/>
      <c r="M91" s="38"/>
      <c r="N91" s="38"/>
      <c r="O91" s="38"/>
      <c r="P91" s="38"/>
      <c r="Q91" s="38"/>
      <c r="R91" s="38"/>
      <c r="S91" s="38"/>
      <c r="T91" s="38"/>
      <c r="U91" s="38"/>
      <c r="V91" s="25"/>
      <c r="W91" s="99"/>
      <c r="X91" s="38"/>
      <c r="Y91" s="71"/>
      <c r="Z91" s="71"/>
      <c r="AA91" s="71"/>
      <c r="AB91" s="71"/>
      <c r="AC91" s="71"/>
      <c r="AD91" s="71"/>
    </row>
    <row r="92" spans="1:30" x14ac:dyDescent="0.25">
      <c r="A92" s="89"/>
      <c r="B92" s="99"/>
      <c r="C92" s="38"/>
      <c r="D92" s="99"/>
      <c r="E92" s="115"/>
      <c r="G92" s="38"/>
      <c r="H92" s="41"/>
      <c r="I92" s="38"/>
      <c r="J92" s="25"/>
      <c r="K92" s="25"/>
      <c r="L92" s="25"/>
      <c r="M92" s="38"/>
      <c r="N92" s="38"/>
      <c r="O92" s="38"/>
      <c r="P92" s="38"/>
      <c r="Q92" s="38"/>
      <c r="R92" s="38"/>
      <c r="S92" s="38"/>
      <c r="T92" s="38"/>
      <c r="U92" s="38"/>
      <c r="V92" s="25"/>
      <c r="W92" s="99"/>
      <c r="X92" s="38"/>
      <c r="Y92" s="71"/>
      <c r="Z92" s="71"/>
      <c r="AA92" s="71"/>
      <c r="AB92" s="71"/>
      <c r="AC92" s="71"/>
      <c r="AD92" s="71"/>
    </row>
    <row r="93" spans="1:30" x14ac:dyDescent="0.25">
      <c r="A93" s="89"/>
      <c r="B93" s="99"/>
      <c r="C93" s="38"/>
      <c r="D93" s="99"/>
      <c r="E93" s="115"/>
      <c r="G93" s="38"/>
      <c r="H93" s="41"/>
      <c r="I93" s="38"/>
      <c r="J93" s="25"/>
      <c r="K93" s="25"/>
      <c r="L93" s="25"/>
      <c r="M93" s="38"/>
      <c r="N93" s="38"/>
      <c r="O93" s="38"/>
      <c r="P93" s="38"/>
      <c r="Q93" s="38"/>
      <c r="R93" s="38"/>
      <c r="S93" s="38"/>
      <c r="T93" s="38"/>
      <c r="U93" s="38"/>
      <c r="V93" s="25"/>
      <c r="W93" s="99"/>
      <c r="X93" s="38"/>
      <c r="Y93" s="71"/>
      <c r="Z93" s="71"/>
      <c r="AA93" s="71"/>
      <c r="AB93" s="71"/>
      <c r="AC93" s="71"/>
      <c r="AD93" s="71"/>
    </row>
    <row r="94" spans="1:30" x14ac:dyDescent="0.25">
      <c r="A94" s="89"/>
      <c r="B94" s="99"/>
      <c r="C94" s="38"/>
      <c r="D94" s="99"/>
      <c r="E94" s="115"/>
      <c r="G94" s="38"/>
      <c r="H94" s="41"/>
      <c r="I94" s="38"/>
      <c r="J94" s="25"/>
      <c r="K94" s="25"/>
      <c r="L94" s="25"/>
      <c r="M94" s="38"/>
      <c r="N94" s="38"/>
      <c r="O94" s="38"/>
      <c r="P94" s="38"/>
      <c r="Q94" s="38"/>
      <c r="R94" s="38"/>
      <c r="S94" s="38"/>
      <c r="T94" s="38"/>
      <c r="U94" s="38"/>
      <c r="V94" s="25"/>
      <c r="W94" s="99"/>
      <c r="X94" s="38"/>
      <c r="Y94" s="71"/>
      <c r="Z94" s="71"/>
      <c r="AA94" s="71"/>
      <c r="AB94" s="71"/>
      <c r="AC94" s="71"/>
      <c r="AD94" s="71"/>
    </row>
    <row r="95" spans="1:30" x14ac:dyDescent="0.25">
      <c r="A95" s="89"/>
      <c r="B95" s="99"/>
      <c r="C95" s="38"/>
      <c r="D95" s="99"/>
      <c r="E95" s="115"/>
      <c r="G95" s="38"/>
      <c r="H95" s="41"/>
      <c r="I95" s="38"/>
      <c r="J95" s="25"/>
      <c r="K95" s="25"/>
      <c r="L95" s="25"/>
      <c r="M95" s="38"/>
      <c r="N95" s="38"/>
      <c r="O95" s="38"/>
      <c r="P95" s="38"/>
      <c r="Q95" s="38"/>
      <c r="R95" s="38"/>
      <c r="S95" s="38"/>
      <c r="T95" s="38"/>
      <c r="U95" s="38"/>
      <c r="V95" s="25"/>
      <c r="W95" s="99"/>
      <c r="X95" s="38"/>
      <c r="Y95" s="71"/>
      <c r="Z95" s="71"/>
      <c r="AA95" s="71"/>
      <c r="AB95" s="71"/>
      <c r="AC95" s="71"/>
      <c r="AD95" s="71"/>
    </row>
    <row r="96" spans="1:30" x14ac:dyDescent="0.25">
      <c r="A96" s="89"/>
      <c r="B96" s="99"/>
      <c r="C96" s="38"/>
      <c r="D96" s="99"/>
      <c r="E96" s="115"/>
      <c r="G96" s="38"/>
      <c r="H96" s="41"/>
      <c r="I96" s="38"/>
      <c r="J96" s="25"/>
      <c r="K96" s="25"/>
      <c r="L96" s="25"/>
      <c r="M96" s="38"/>
      <c r="N96" s="38"/>
      <c r="O96" s="38"/>
      <c r="P96" s="38"/>
      <c r="Q96" s="38"/>
      <c r="R96" s="38"/>
      <c r="S96" s="38"/>
      <c r="T96" s="38"/>
      <c r="U96" s="38"/>
      <c r="V96" s="25"/>
      <c r="W96" s="99"/>
      <c r="X96" s="38"/>
      <c r="Y96" s="71"/>
      <c r="Z96" s="71"/>
      <c r="AA96" s="71"/>
      <c r="AB96" s="71"/>
      <c r="AC96" s="71"/>
      <c r="AD96" s="71"/>
    </row>
    <row r="97" spans="1:30" x14ac:dyDescent="0.25">
      <c r="A97" s="89"/>
      <c r="B97" s="99"/>
      <c r="C97" s="38"/>
      <c r="D97" s="99"/>
      <c r="E97" s="115"/>
      <c r="G97" s="38"/>
      <c r="H97" s="41"/>
      <c r="I97" s="38"/>
      <c r="J97" s="25"/>
      <c r="K97" s="25"/>
      <c r="L97" s="25"/>
      <c r="M97" s="38"/>
      <c r="N97" s="38"/>
      <c r="O97" s="38"/>
      <c r="P97" s="38"/>
      <c r="Q97" s="38"/>
      <c r="R97" s="38"/>
      <c r="S97" s="38"/>
      <c r="T97" s="38"/>
      <c r="U97" s="38"/>
      <c r="V97" s="25"/>
      <c r="W97" s="99"/>
      <c r="X97" s="38"/>
      <c r="Y97" s="71"/>
      <c r="Z97" s="71"/>
      <c r="AA97" s="71"/>
      <c r="AB97" s="71"/>
      <c r="AC97" s="71"/>
      <c r="AD97" s="71"/>
    </row>
    <row r="98" spans="1:30" x14ac:dyDescent="0.25">
      <c r="A98" s="89"/>
      <c r="B98" s="99"/>
      <c r="C98" s="38"/>
      <c r="D98" s="99"/>
      <c r="E98" s="115"/>
      <c r="G98" s="38"/>
      <c r="H98" s="41"/>
      <c r="I98" s="38"/>
      <c r="J98" s="25"/>
      <c r="K98" s="25"/>
      <c r="L98" s="25"/>
      <c r="M98" s="38"/>
      <c r="N98" s="38"/>
      <c r="O98" s="38"/>
      <c r="P98" s="38"/>
      <c r="Q98" s="38"/>
      <c r="R98" s="38"/>
      <c r="S98" s="38"/>
      <c r="T98" s="38"/>
      <c r="U98" s="38"/>
      <c r="V98" s="25"/>
      <c r="W98" s="99"/>
      <c r="X98" s="38"/>
      <c r="Y98" s="71"/>
      <c r="Z98" s="71"/>
      <c r="AA98" s="71"/>
      <c r="AB98" s="71"/>
      <c r="AC98" s="71"/>
      <c r="AD98" s="71"/>
    </row>
    <row r="99" spans="1:30" x14ac:dyDescent="0.25">
      <c r="A99" s="89"/>
      <c r="B99" s="99"/>
      <c r="C99" s="38"/>
      <c r="D99" s="99"/>
      <c r="E99" s="115"/>
      <c r="G99" s="38"/>
      <c r="H99" s="41"/>
      <c r="I99" s="38"/>
      <c r="J99" s="25"/>
      <c r="K99" s="25"/>
      <c r="L99" s="25"/>
      <c r="M99" s="38"/>
      <c r="N99" s="38"/>
      <c r="O99" s="38"/>
      <c r="P99" s="38"/>
      <c r="Q99" s="38"/>
      <c r="R99" s="38"/>
      <c r="S99" s="38"/>
      <c r="T99" s="38"/>
      <c r="U99" s="38"/>
      <c r="V99" s="25"/>
      <c r="W99" s="99"/>
      <c r="X99" s="38"/>
      <c r="Y99" s="71"/>
      <c r="Z99" s="71"/>
      <c r="AA99" s="71"/>
      <c r="AB99" s="71"/>
      <c r="AC99" s="71"/>
      <c r="AD99" s="71"/>
    </row>
    <row r="100" spans="1:30" x14ac:dyDescent="0.25">
      <c r="A100" s="89"/>
      <c r="B100" s="99"/>
      <c r="C100" s="38"/>
      <c r="D100" s="99"/>
      <c r="E100" s="115"/>
      <c r="G100" s="38"/>
      <c r="H100" s="41"/>
      <c r="I100" s="38"/>
      <c r="J100" s="25"/>
      <c r="K100" s="25"/>
      <c r="L100" s="25"/>
      <c r="M100" s="38"/>
      <c r="N100" s="38"/>
      <c r="O100" s="38"/>
      <c r="P100" s="38"/>
      <c r="Q100" s="38"/>
      <c r="R100" s="38"/>
      <c r="S100" s="38"/>
      <c r="T100" s="38"/>
      <c r="U100" s="38"/>
      <c r="V100" s="25"/>
      <c r="W100" s="99"/>
      <c r="X100" s="38"/>
      <c r="Y100" s="71"/>
      <c r="Z100" s="71"/>
      <c r="AA100" s="71"/>
      <c r="AB100" s="71"/>
      <c r="AC100" s="71"/>
      <c r="AD100" s="71"/>
    </row>
    <row r="101" spans="1:30" x14ac:dyDescent="0.25">
      <c r="A101" s="89"/>
      <c r="B101" s="99"/>
      <c r="C101" s="38"/>
      <c r="D101" s="99"/>
      <c r="E101" s="115"/>
      <c r="G101" s="38"/>
      <c r="H101" s="41"/>
      <c r="I101" s="38"/>
      <c r="J101" s="25"/>
      <c r="K101" s="25"/>
      <c r="L101" s="25"/>
      <c r="M101" s="38"/>
      <c r="N101" s="38"/>
      <c r="O101" s="38"/>
      <c r="P101" s="38"/>
      <c r="Q101" s="38"/>
      <c r="R101" s="38"/>
      <c r="S101" s="38"/>
      <c r="T101" s="38"/>
      <c r="U101" s="38"/>
      <c r="V101" s="25"/>
      <c r="W101" s="99"/>
      <c r="X101" s="38"/>
      <c r="Y101" s="71"/>
      <c r="Z101" s="71"/>
      <c r="AA101" s="71"/>
      <c r="AB101" s="71"/>
      <c r="AC101" s="71"/>
      <c r="AD101" s="71"/>
    </row>
    <row r="102" spans="1:30" x14ac:dyDescent="0.25">
      <c r="A102" s="89"/>
      <c r="B102" s="99"/>
      <c r="C102" s="38"/>
      <c r="D102" s="99"/>
      <c r="E102" s="115"/>
      <c r="G102" s="38"/>
      <c r="H102" s="41"/>
      <c r="I102" s="38"/>
      <c r="J102" s="25"/>
      <c r="K102" s="25"/>
      <c r="L102" s="25"/>
      <c r="M102" s="38"/>
      <c r="N102" s="38"/>
      <c r="O102" s="38"/>
      <c r="P102" s="38"/>
      <c r="Q102" s="38"/>
      <c r="R102" s="38"/>
      <c r="S102" s="38"/>
      <c r="T102" s="38"/>
      <c r="U102" s="38"/>
      <c r="V102" s="25"/>
      <c r="W102" s="99"/>
      <c r="X102" s="38"/>
      <c r="Y102" s="71"/>
      <c r="Z102" s="71"/>
      <c r="AA102" s="71"/>
      <c r="AB102" s="71"/>
      <c r="AC102" s="71"/>
      <c r="AD102" s="71"/>
    </row>
    <row r="103" spans="1:30" x14ac:dyDescent="0.25">
      <c r="A103" s="89"/>
      <c r="B103" s="99"/>
      <c r="C103" s="38"/>
      <c r="D103" s="99"/>
      <c r="E103" s="115"/>
      <c r="G103" s="38"/>
      <c r="H103" s="41"/>
      <c r="I103" s="38"/>
      <c r="J103" s="25"/>
      <c r="K103" s="25"/>
      <c r="L103" s="25"/>
      <c r="M103" s="38"/>
      <c r="N103" s="38"/>
      <c r="O103" s="38"/>
      <c r="P103" s="38"/>
      <c r="Q103" s="38"/>
      <c r="R103" s="38"/>
      <c r="S103" s="38"/>
      <c r="T103" s="38"/>
      <c r="U103" s="38"/>
      <c r="V103" s="25"/>
      <c r="W103" s="99"/>
      <c r="X103" s="38"/>
      <c r="Y103" s="71"/>
      <c r="Z103" s="71"/>
      <c r="AA103" s="71"/>
      <c r="AB103" s="71"/>
      <c r="AC103" s="71"/>
      <c r="AD103" s="71"/>
    </row>
    <row r="104" spans="1:30" x14ac:dyDescent="0.25">
      <c r="A104" s="89"/>
      <c r="B104" s="99"/>
      <c r="C104" s="38"/>
      <c r="D104" s="99"/>
      <c r="E104" s="115"/>
      <c r="G104" s="38"/>
      <c r="H104" s="41"/>
      <c r="I104" s="38"/>
      <c r="J104" s="25"/>
      <c r="K104" s="25"/>
      <c r="L104" s="25"/>
      <c r="M104" s="38"/>
      <c r="N104" s="38"/>
      <c r="O104" s="38"/>
      <c r="P104" s="38"/>
      <c r="Q104" s="38"/>
      <c r="R104" s="38"/>
      <c r="S104" s="38"/>
      <c r="T104" s="38"/>
      <c r="U104" s="38"/>
      <c r="V104" s="25"/>
      <c r="W104" s="99"/>
      <c r="X104" s="38"/>
      <c r="Y104" s="71"/>
      <c r="Z104" s="71"/>
      <c r="AA104" s="71"/>
      <c r="AB104" s="71"/>
      <c r="AC104" s="71"/>
      <c r="AD104" s="71"/>
    </row>
    <row r="105" spans="1:30" x14ac:dyDescent="0.25">
      <c r="A105" s="89"/>
      <c r="B105" s="99"/>
      <c r="C105" s="38"/>
      <c r="D105" s="99"/>
      <c r="E105" s="115"/>
      <c r="G105" s="38"/>
      <c r="H105" s="41"/>
      <c r="I105" s="38"/>
      <c r="J105" s="25"/>
      <c r="K105" s="25"/>
      <c r="L105" s="25"/>
      <c r="M105" s="38"/>
      <c r="N105" s="38"/>
      <c r="O105" s="38"/>
      <c r="P105" s="38"/>
      <c r="Q105" s="38"/>
      <c r="R105" s="38"/>
      <c r="S105" s="38"/>
      <c r="T105" s="38"/>
      <c r="U105" s="38"/>
      <c r="V105" s="25"/>
      <c r="W105" s="99"/>
      <c r="X105" s="38"/>
      <c r="Y105" s="71"/>
      <c r="Z105" s="71"/>
      <c r="AA105" s="71"/>
      <c r="AB105" s="71"/>
      <c r="AC105" s="71"/>
      <c r="AD105" s="71"/>
    </row>
    <row r="106" spans="1:30" x14ac:dyDescent="0.25">
      <c r="A106" s="89"/>
      <c r="B106" s="99"/>
      <c r="C106" s="38"/>
      <c r="D106" s="99"/>
      <c r="E106" s="115"/>
      <c r="G106" s="38"/>
      <c r="H106" s="41"/>
      <c r="I106" s="38"/>
      <c r="J106" s="25"/>
      <c r="K106" s="25"/>
      <c r="L106" s="25"/>
      <c r="M106" s="38"/>
      <c r="N106" s="38"/>
      <c r="O106" s="38"/>
      <c r="P106" s="38"/>
      <c r="Q106" s="38"/>
      <c r="R106" s="38"/>
      <c r="S106" s="38"/>
      <c r="T106" s="38"/>
      <c r="U106" s="38"/>
      <c r="V106" s="25"/>
      <c r="W106" s="99"/>
      <c r="X106" s="38"/>
      <c r="Y106" s="71"/>
      <c r="Z106" s="71"/>
      <c r="AA106" s="71"/>
      <c r="AB106" s="71"/>
      <c r="AC106" s="71"/>
      <c r="AD106" s="71"/>
    </row>
    <row r="107" spans="1:30" x14ac:dyDescent="0.25">
      <c r="A107" s="89"/>
      <c r="B107" s="99"/>
      <c r="C107" s="38"/>
      <c r="D107" s="99"/>
      <c r="E107" s="115"/>
      <c r="G107" s="38"/>
      <c r="H107" s="41"/>
      <c r="I107" s="38"/>
      <c r="J107" s="25"/>
      <c r="K107" s="25"/>
      <c r="L107" s="25"/>
      <c r="M107" s="38"/>
      <c r="N107" s="38"/>
      <c r="O107" s="38"/>
      <c r="P107" s="38"/>
      <c r="Q107" s="38"/>
      <c r="R107" s="38"/>
      <c r="S107" s="38"/>
      <c r="T107" s="38"/>
      <c r="U107" s="38"/>
      <c r="V107" s="25"/>
      <c r="W107" s="99"/>
      <c r="X107" s="38"/>
      <c r="Y107" s="71"/>
      <c r="Z107" s="71"/>
      <c r="AA107" s="71"/>
      <c r="AB107" s="71"/>
      <c r="AC107" s="71"/>
      <c r="AD107" s="71"/>
    </row>
    <row r="108" spans="1:30" x14ac:dyDescent="0.25">
      <c r="A108" s="89"/>
      <c r="B108" s="99"/>
      <c r="C108" s="38"/>
      <c r="D108" s="99"/>
      <c r="E108" s="115"/>
      <c r="G108" s="38"/>
      <c r="H108" s="41"/>
      <c r="I108" s="38"/>
      <c r="J108" s="25"/>
      <c r="K108" s="25"/>
      <c r="L108" s="25"/>
      <c r="M108" s="38"/>
      <c r="N108" s="38"/>
      <c r="O108" s="38"/>
      <c r="P108" s="38"/>
      <c r="Q108" s="38"/>
      <c r="R108" s="38"/>
      <c r="S108" s="38"/>
      <c r="T108" s="38"/>
      <c r="U108" s="38"/>
      <c r="V108" s="25"/>
      <c r="W108" s="99"/>
      <c r="X108" s="38"/>
      <c r="Y108" s="71"/>
      <c r="Z108" s="71"/>
      <c r="AA108" s="71"/>
      <c r="AB108" s="71"/>
      <c r="AC108" s="71"/>
      <c r="AD108" s="71"/>
    </row>
    <row r="109" spans="1:30" x14ac:dyDescent="0.25">
      <c r="A109" s="89"/>
      <c r="B109" s="99"/>
      <c r="C109" s="38"/>
      <c r="D109" s="99"/>
      <c r="E109" s="115"/>
      <c r="G109" s="38"/>
      <c r="H109" s="41"/>
      <c r="I109" s="38"/>
      <c r="J109" s="25"/>
      <c r="K109" s="25"/>
      <c r="L109" s="25"/>
      <c r="M109" s="38"/>
      <c r="N109" s="38"/>
      <c r="O109" s="38"/>
      <c r="P109" s="38"/>
      <c r="Q109" s="38"/>
      <c r="R109" s="38"/>
      <c r="S109" s="38"/>
      <c r="T109" s="38"/>
      <c r="U109" s="38"/>
      <c r="V109" s="25"/>
      <c r="W109" s="99"/>
      <c r="X109" s="38"/>
      <c r="Y109" s="71"/>
      <c r="Z109" s="71"/>
      <c r="AA109" s="71"/>
      <c r="AB109" s="71"/>
      <c r="AC109" s="71"/>
      <c r="AD109" s="71"/>
    </row>
    <row r="110" spans="1:30" x14ac:dyDescent="0.25">
      <c r="A110" s="89"/>
      <c r="B110" s="99"/>
      <c r="C110" s="38"/>
      <c r="D110" s="99"/>
      <c r="E110" s="115"/>
      <c r="G110" s="38"/>
      <c r="H110" s="41"/>
      <c r="I110" s="38"/>
      <c r="J110" s="25"/>
      <c r="K110" s="25"/>
      <c r="L110" s="25"/>
      <c r="M110" s="38"/>
      <c r="N110" s="38"/>
      <c r="O110" s="38"/>
      <c r="P110" s="38"/>
      <c r="Q110" s="38"/>
      <c r="R110" s="38"/>
      <c r="S110" s="38"/>
      <c r="T110" s="38"/>
      <c r="U110" s="38"/>
      <c r="V110" s="25"/>
      <c r="W110" s="99"/>
      <c r="X110" s="38"/>
      <c r="Y110" s="71"/>
      <c r="Z110" s="71"/>
      <c r="AA110" s="71"/>
      <c r="AB110" s="71"/>
      <c r="AC110" s="71"/>
      <c r="AD110" s="71"/>
    </row>
    <row r="111" spans="1:30" x14ac:dyDescent="0.25">
      <c r="A111" s="89"/>
      <c r="B111" s="99"/>
      <c r="C111" s="38"/>
      <c r="D111" s="99"/>
      <c r="E111" s="115"/>
      <c r="G111" s="38"/>
      <c r="H111" s="41"/>
      <c r="I111" s="38"/>
      <c r="J111" s="25"/>
      <c r="K111" s="25"/>
      <c r="L111" s="25"/>
      <c r="M111" s="38"/>
      <c r="N111" s="38"/>
      <c r="O111" s="38"/>
      <c r="P111" s="38"/>
      <c r="Q111" s="38"/>
      <c r="R111" s="38"/>
      <c r="S111" s="38"/>
      <c r="T111" s="38"/>
      <c r="U111" s="38"/>
      <c r="V111" s="25"/>
      <c r="W111" s="99"/>
      <c r="X111" s="38"/>
      <c r="Y111" s="71"/>
      <c r="Z111" s="71"/>
      <c r="AA111" s="71"/>
      <c r="AB111" s="71"/>
      <c r="AC111" s="71"/>
      <c r="AD111" s="71"/>
    </row>
    <row r="112" spans="1:30" x14ac:dyDescent="0.25">
      <c r="A112" s="89"/>
      <c r="B112" s="99"/>
      <c r="C112" s="38"/>
      <c r="D112" s="99"/>
      <c r="E112" s="115"/>
      <c r="G112" s="38"/>
      <c r="H112" s="41"/>
      <c r="I112" s="38"/>
      <c r="J112" s="25"/>
      <c r="K112" s="25"/>
      <c r="L112" s="25"/>
      <c r="M112" s="38"/>
      <c r="N112" s="38"/>
      <c r="O112" s="38"/>
      <c r="P112" s="38"/>
      <c r="Q112" s="38"/>
      <c r="R112" s="38"/>
      <c r="S112" s="38"/>
      <c r="T112" s="38"/>
      <c r="U112" s="38"/>
      <c r="V112" s="25"/>
      <c r="W112" s="99"/>
      <c r="X112" s="38"/>
      <c r="Y112" s="71"/>
      <c r="Z112" s="71"/>
      <c r="AA112" s="71"/>
      <c r="AB112" s="71"/>
      <c r="AC112" s="71"/>
      <c r="AD112" s="71"/>
    </row>
    <row r="113" spans="1:30" x14ac:dyDescent="0.25">
      <c r="A113" s="89"/>
      <c r="B113" s="99"/>
      <c r="C113" s="38"/>
      <c r="D113" s="99"/>
      <c r="E113" s="115"/>
      <c r="G113" s="38"/>
      <c r="H113" s="41"/>
      <c r="I113" s="38"/>
      <c r="J113" s="25"/>
      <c r="K113" s="25"/>
      <c r="L113" s="25"/>
      <c r="M113" s="38"/>
      <c r="N113" s="38"/>
      <c r="O113" s="38"/>
      <c r="P113" s="38"/>
      <c r="Q113" s="38"/>
      <c r="R113" s="38"/>
      <c r="S113" s="38"/>
      <c r="T113" s="38"/>
      <c r="U113" s="38"/>
      <c r="V113" s="25"/>
      <c r="W113" s="99"/>
      <c r="X113" s="38"/>
      <c r="Y113" s="71"/>
      <c r="Z113" s="71"/>
      <c r="AA113" s="71"/>
      <c r="AB113" s="71"/>
      <c r="AC113" s="71"/>
      <c r="AD113" s="71"/>
    </row>
    <row r="114" spans="1:30" x14ac:dyDescent="0.25">
      <c r="A114" s="89"/>
      <c r="B114" s="99"/>
      <c r="C114" s="38"/>
      <c r="D114" s="99"/>
      <c r="E114" s="115"/>
      <c r="G114" s="38"/>
      <c r="H114" s="41"/>
      <c r="I114" s="38"/>
      <c r="J114" s="25"/>
      <c r="K114" s="25"/>
      <c r="L114" s="25"/>
      <c r="M114" s="38"/>
      <c r="N114" s="38"/>
      <c r="O114" s="38"/>
      <c r="P114" s="38"/>
      <c r="Q114" s="38"/>
      <c r="R114" s="38"/>
      <c r="S114" s="38"/>
      <c r="T114" s="38"/>
      <c r="U114" s="38"/>
      <c r="V114" s="25"/>
      <c r="W114" s="99"/>
      <c r="X114" s="38"/>
      <c r="Y114" s="71"/>
      <c r="Z114" s="71"/>
      <c r="AA114" s="71"/>
      <c r="AB114" s="71"/>
      <c r="AC114" s="71"/>
      <c r="AD114" s="71"/>
    </row>
    <row r="115" spans="1:30" x14ac:dyDescent="0.25">
      <c r="A115" s="89"/>
      <c r="B115" s="99"/>
      <c r="C115" s="38"/>
      <c r="D115" s="99"/>
      <c r="E115" s="115"/>
      <c r="G115" s="38"/>
      <c r="H115" s="41"/>
      <c r="I115" s="38"/>
      <c r="J115" s="25"/>
      <c r="K115" s="25"/>
      <c r="L115" s="25"/>
      <c r="M115" s="38"/>
      <c r="N115" s="38"/>
      <c r="O115" s="38"/>
      <c r="P115" s="38"/>
      <c r="Q115" s="38"/>
      <c r="R115" s="38"/>
      <c r="S115" s="38"/>
      <c r="T115" s="38"/>
      <c r="U115" s="38"/>
      <c r="V115" s="25"/>
      <c r="W115" s="99"/>
      <c r="X115" s="38"/>
      <c r="Y115" s="71"/>
      <c r="Z115" s="71"/>
      <c r="AA115" s="71"/>
      <c r="AB115" s="71"/>
      <c r="AC115" s="71"/>
      <c r="AD115" s="71"/>
    </row>
    <row r="116" spans="1:30" x14ac:dyDescent="0.25">
      <c r="A116" s="89"/>
      <c r="B116" s="99"/>
      <c r="C116" s="38"/>
      <c r="D116" s="99"/>
      <c r="E116" s="115"/>
      <c r="G116" s="38"/>
      <c r="H116" s="41"/>
      <c r="I116" s="38"/>
      <c r="J116" s="25"/>
      <c r="K116" s="25"/>
      <c r="L116" s="25"/>
      <c r="M116" s="38"/>
      <c r="N116" s="38"/>
      <c r="O116" s="38"/>
      <c r="P116" s="38"/>
      <c r="Q116" s="38"/>
      <c r="R116" s="38"/>
      <c r="S116" s="38"/>
      <c r="T116" s="38"/>
      <c r="U116" s="38"/>
      <c r="V116" s="25"/>
      <c r="W116" s="99"/>
      <c r="X116" s="38"/>
      <c r="Y116" s="71"/>
      <c r="Z116" s="71"/>
      <c r="AA116" s="71"/>
      <c r="AB116" s="71"/>
      <c r="AC116" s="71"/>
      <c r="AD116" s="71"/>
    </row>
    <row r="117" spans="1:30" x14ac:dyDescent="0.25">
      <c r="A117" s="89"/>
      <c r="B117" s="99"/>
      <c r="C117" s="38"/>
      <c r="D117" s="99"/>
      <c r="E117" s="115"/>
      <c r="G117" s="38"/>
      <c r="H117" s="41"/>
      <c r="I117" s="38"/>
      <c r="J117" s="25"/>
      <c r="K117" s="25"/>
      <c r="L117" s="25"/>
      <c r="M117" s="38"/>
      <c r="N117" s="38"/>
      <c r="O117" s="38"/>
      <c r="P117" s="38"/>
      <c r="Q117" s="38"/>
      <c r="R117" s="38"/>
      <c r="S117" s="38"/>
      <c r="T117" s="38"/>
      <c r="U117" s="38"/>
      <c r="V117" s="25"/>
      <c r="W117" s="99"/>
      <c r="X117" s="38"/>
      <c r="Y117" s="71"/>
      <c r="Z117" s="71"/>
      <c r="AA117" s="71"/>
      <c r="AB117" s="71"/>
      <c r="AC117" s="71"/>
      <c r="AD117" s="71"/>
    </row>
    <row r="118" spans="1:30" x14ac:dyDescent="0.25">
      <c r="A118" s="89"/>
      <c r="B118" s="99"/>
      <c r="C118" s="38"/>
      <c r="D118" s="99"/>
      <c r="E118" s="115"/>
      <c r="G118" s="38"/>
      <c r="H118" s="41"/>
      <c r="I118" s="38"/>
      <c r="J118" s="25"/>
      <c r="K118" s="25"/>
      <c r="L118" s="25"/>
      <c r="M118" s="38"/>
      <c r="N118" s="38"/>
      <c r="O118" s="38"/>
      <c r="P118" s="38"/>
      <c r="Q118" s="38"/>
      <c r="R118" s="38"/>
      <c r="S118" s="38"/>
      <c r="T118" s="38"/>
      <c r="U118" s="38"/>
      <c r="V118" s="25"/>
      <c r="W118" s="99"/>
      <c r="X118" s="38"/>
      <c r="Y118" s="71"/>
      <c r="Z118" s="71"/>
      <c r="AA118" s="71"/>
      <c r="AB118" s="71"/>
      <c r="AC118" s="71"/>
      <c r="AD118" s="71"/>
    </row>
  </sheetData>
  <sortState ref="B25:X26">
    <sortCondition ref="B2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5"/>
  <sheetViews>
    <sheetView zoomScale="90" zoomScaleNormal="90" workbookViewId="0"/>
  </sheetViews>
  <sheetFormatPr defaultRowHeight="14.25" x14ac:dyDescent="0.2"/>
  <cols>
    <col min="1" max="1" width="0.7109375" style="287" customWidth="1"/>
    <col min="2" max="2" width="6.7109375" style="272" customWidth="1"/>
    <col min="3" max="3" width="6.140625" style="62" customWidth="1"/>
    <col min="4" max="4" width="13.7109375" style="272" customWidth="1"/>
    <col min="5" max="5" width="6.42578125" style="62" customWidth="1"/>
    <col min="6" max="7" width="6.7109375" style="62" customWidth="1"/>
    <col min="8" max="8" width="9.7109375" style="306" customWidth="1"/>
    <col min="9" max="10" width="6.7109375" style="62" customWidth="1"/>
    <col min="11" max="11" width="9.7109375" style="307" customWidth="1"/>
    <col min="12" max="13" width="6.7109375" style="62" customWidth="1"/>
    <col min="14" max="14" width="9.7109375" style="62" customWidth="1"/>
    <col min="15" max="16" width="6.7109375" style="62" customWidth="1"/>
    <col min="17" max="17" width="9.7109375" style="62" customWidth="1"/>
    <col min="18" max="19" width="6.7109375" style="62" customWidth="1"/>
    <col min="20" max="20" width="9.7109375" style="62" customWidth="1"/>
    <col min="21" max="21" width="1.7109375" style="62" customWidth="1"/>
    <col min="22" max="22" width="6.7109375" style="272" customWidth="1"/>
    <col min="23" max="23" width="6.140625" style="62" customWidth="1"/>
    <col min="24" max="24" width="12.5703125" style="272" customWidth="1"/>
    <col min="25" max="29" width="6.7109375" style="62" customWidth="1"/>
    <col min="30" max="30" width="28.28515625" style="287" customWidth="1"/>
    <col min="31" max="16384" width="9.140625" style="287"/>
  </cols>
  <sheetData>
    <row r="1" spans="1:36" ht="15.6" customHeight="1" x14ac:dyDescent="0.25">
      <c r="A1" s="282"/>
      <c r="B1" s="12" t="s">
        <v>698</v>
      </c>
      <c r="C1" s="13"/>
      <c r="D1" s="283"/>
      <c r="E1" s="13"/>
      <c r="F1" s="159"/>
      <c r="G1" s="73"/>
      <c r="H1" s="284"/>
      <c r="I1" s="159"/>
      <c r="J1" s="73"/>
      <c r="K1" s="285"/>
      <c r="L1" s="159"/>
      <c r="M1" s="73"/>
      <c r="N1" s="13"/>
      <c r="O1" s="159"/>
      <c r="P1" s="73"/>
      <c r="Q1" s="13"/>
      <c r="R1" s="159"/>
      <c r="S1" s="73"/>
      <c r="T1" s="30"/>
      <c r="U1" s="66"/>
      <c r="V1" s="12" t="s">
        <v>718</v>
      </c>
      <c r="W1" s="13"/>
      <c r="X1" s="283"/>
      <c r="Y1" s="73"/>
      <c r="Z1" s="73"/>
      <c r="AA1" s="73"/>
      <c r="AB1" s="73"/>
      <c r="AC1" s="32"/>
      <c r="AD1" s="286"/>
      <c r="AE1" s="286"/>
      <c r="AF1" s="286"/>
      <c r="AG1" s="286"/>
      <c r="AH1" s="286"/>
      <c r="AI1" s="286"/>
      <c r="AJ1" s="286"/>
    </row>
    <row r="2" spans="1:36" s="294" customFormat="1" ht="15.6" customHeight="1" x14ac:dyDescent="0.25">
      <c r="A2" s="288"/>
      <c r="B2" s="19"/>
      <c r="C2" s="16"/>
      <c r="D2" s="289"/>
      <c r="E2" s="203"/>
      <c r="F2" s="290"/>
      <c r="G2" s="203" t="s">
        <v>15</v>
      </c>
      <c r="H2" s="291"/>
      <c r="I2" s="290"/>
      <c r="J2" s="203" t="s">
        <v>16</v>
      </c>
      <c r="K2" s="292"/>
      <c r="L2" s="290"/>
      <c r="M2" s="203" t="s">
        <v>17</v>
      </c>
      <c r="N2" s="246"/>
      <c r="O2" s="290"/>
      <c r="P2" s="203" t="s">
        <v>18</v>
      </c>
      <c r="Q2" s="246"/>
      <c r="R2" s="290"/>
      <c r="S2" s="203" t="s">
        <v>6</v>
      </c>
      <c r="T2" s="246"/>
      <c r="U2" s="40"/>
      <c r="V2" s="19"/>
      <c r="W2" s="16"/>
      <c r="X2" s="293"/>
      <c r="Y2" s="16"/>
      <c r="Z2" s="16"/>
      <c r="AA2" s="16"/>
      <c r="AB2" s="16"/>
      <c r="AC2" s="17"/>
      <c r="AD2" s="286"/>
      <c r="AE2" s="286"/>
      <c r="AF2" s="286"/>
      <c r="AG2" s="286"/>
      <c r="AH2" s="286"/>
      <c r="AI2" s="286"/>
      <c r="AJ2" s="286"/>
    </row>
    <row r="3" spans="1:36" s="294" customFormat="1" ht="15.6" customHeight="1" x14ac:dyDescent="0.25">
      <c r="A3" s="288"/>
      <c r="B3" s="19" t="s">
        <v>0</v>
      </c>
      <c r="C3" s="16" t="s">
        <v>3</v>
      </c>
      <c r="D3" s="289" t="s">
        <v>1</v>
      </c>
      <c r="E3" s="16" t="s">
        <v>2</v>
      </c>
      <c r="F3" s="19" t="s">
        <v>14</v>
      </c>
      <c r="G3" s="16" t="s">
        <v>697</v>
      </c>
      <c r="H3" s="144" t="s">
        <v>699</v>
      </c>
      <c r="I3" s="19" t="s">
        <v>14</v>
      </c>
      <c r="J3" s="16" t="s">
        <v>697</v>
      </c>
      <c r="K3" s="144" t="s">
        <v>699</v>
      </c>
      <c r="L3" s="19" t="s">
        <v>14</v>
      </c>
      <c r="M3" s="16" t="s">
        <v>697</v>
      </c>
      <c r="N3" s="144" t="s">
        <v>699</v>
      </c>
      <c r="O3" s="19" t="s">
        <v>14</v>
      </c>
      <c r="P3" s="16" t="s">
        <v>697</v>
      </c>
      <c r="Q3" s="144" t="s">
        <v>699</v>
      </c>
      <c r="R3" s="19" t="s">
        <v>14</v>
      </c>
      <c r="S3" s="16" t="s">
        <v>697</v>
      </c>
      <c r="T3" s="144" t="s">
        <v>699</v>
      </c>
      <c r="U3" s="40"/>
      <c r="V3" s="19" t="s">
        <v>0</v>
      </c>
      <c r="W3" s="16" t="s">
        <v>3</v>
      </c>
      <c r="X3" s="289" t="s">
        <v>1</v>
      </c>
      <c r="Y3" s="19" t="s">
        <v>15</v>
      </c>
      <c r="Z3" s="16" t="s">
        <v>16</v>
      </c>
      <c r="AA3" s="16" t="s">
        <v>17</v>
      </c>
      <c r="AB3" s="16" t="s">
        <v>18</v>
      </c>
      <c r="AC3" s="17" t="s">
        <v>14</v>
      </c>
      <c r="AD3" s="286"/>
      <c r="AE3" s="286"/>
      <c r="AF3" s="286"/>
      <c r="AG3" s="286"/>
      <c r="AH3" s="286"/>
      <c r="AI3" s="286"/>
      <c r="AJ3" s="286"/>
    </row>
    <row r="4" spans="1:36" s="294" customFormat="1" ht="15.6" customHeight="1" x14ac:dyDescent="0.25">
      <c r="A4" s="288"/>
      <c r="B4" s="26">
        <v>1993</v>
      </c>
      <c r="C4" s="26" t="s">
        <v>31</v>
      </c>
      <c r="D4" s="27" t="s">
        <v>32</v>
      </c>
      <c r="E4" s="77">
        <v>27</v>
      </c>
      <c r="F4" s="295">
        <v>19</v>
      </c>
      <c r="G4" s="295">
        <v>64</v>
      </c>
      <c r="H4" s="227">
        <v>0.296875</v>
      </c>
      <c r="I4" s="295">
        <v>11</v>
      </c>
      <c r="J4" s="295">
        <v>48</v>
      </c>
      <c r="K4" s="227">
        <v>0.22916666666666666</v>
      </c>
      <c r="L4" s="295">
        <v>25</v>
      </c>
      <c r="M4" s="295">
        <v>39</v>
      </c>
      <c r="N4" s="227">
        <v>0.64102564102564108</v>
      </c>
      <c r="O4" s="295">
        <v>10</v>
      </c>
      <c r="P4" s="295">
        <v>39</v>
      </c>
      <c r="Q4" s="227">
        <v>0.25641025641025639</v>
      </c>
      <c r="R4" s="26">
        <v>65</v>
      </c>
      <c r="S4" s="296">
        <v>190</v>
      </c>
      <c r="T4" s="227">
        <v>0.34200000000000003</v>
      </c>
      <c r="U4" s="40"/>
      <c r="V4" s="26">
        <v>1993</v>
      </c>
      <c r="W4" s="26" t="s">
        <v>31</v>
      </c>
      <c r="X4" s="27" t="s">
        <v>32</v>
      </c>
      <c r="Y4" s="316"/>
      <c r="Z4" s="316"/>
      <c r="AA4" s="316"/>
      <c r="AB4" s="316"/>
      <c r="AC4" s="26"/>
      <c r="AD4" s="286"/>
      <c r="AE4" s="286"/>
      <c r="AF4" s="286"/>
      <c r="AG4" s="286"/>
      <c r="AH4" s="286"/>
      <c r="AI4" s="286"/>
      <c r="AJ4" s="286"/>
    </row>
    <row r="5" spans="1:36" s="294" customFormat="1" ht="15.6" customHeight="1" x14ac:dyDescent="0.25">
      <c r="A5" s="288"/>
      <c r="B5" s="26">
        <v>1994</v>
      </c>
      <c r="C5" s="26" t="s">
        <v>33</v>
      </c>
      <c r="D5" s="27" t="s">
        <v>32</v>
      </c>
      <c r="E5" s="77">
        <v>33</v>
      </c>
      <c r="F5" s="295">
        <v>19</v>
      </c>
      <c r="G5" s="295">
        <v>70</v>
      </c>
      <c r="H5" s="227">
        <v>0.27142857142857141</v>
      </c>
      <c r="I5" s="295">
        <v>19</v>
      </c>
      <c r="J5" s="295">
        <v>39</v>
      </c>
      <c r="K5" s="227">
        <v>0.48717948717948717</v>
      </c>
      <c r="L5" s="295">
        <v>26</v>
      </c>
      <c r="M5" s="295">
        <v>48</v>
      </c>
      <c r="N5" s="227">
        <v>0.54166666666666663</v>
      </c>
      <c r="O5" s="295">
        <v>23</v>
      </c>
      <c r="P5" s="295">
        <v>58</v>
      </c>
      <c r="Q5" s="227">
        <v>0.39655172413793105</v>
      </c>
      <c r="R5" s="26">
        <v>87</v>
      </c>
      <c r="S5" s="296">
        <v>215</v>
      </c>
      <c r="T5" s="227">
        <v>0.40500000000000003</v>
      </c>
      <c r="U5" s="40"/>
      <c r="V5" s="26">
        <v>1994</v>
      </c>
      <c r="W5" s="26" t="s">
        <v>33</v>
      </c>
      <c r="X5" s="27" t="s">
        <v>32</v>
      </c>
      <c r="Y5" s="316"/>
      <c r="Z5" s="316"/>
      <c r="AA5" s="316"/>
      <c r="AB5" s="316" t="s">
        <v>291</v>
      </c>
      <c r="AC5" s="26"/>
      <c r="AD5" s="286"/>
      <c r="AE5" s="286"/>
      <c r="AF5" s="286"/>
      <c r="AG5" s="286"/>
      <c r="AH5" s="286"/>
      <c r="AI5" s="286"/>
      <c r="AJ5" s="286"/>
    </row>
    <row r="6" spans="1:36" s="294" customFormat="1" ht="15.6" customHeight="1" x14ac:dyDescent="0.25">
      <c r="A6" s="288"/>
      <c r="B6" s="26">
        <v>1995</v>
      </c>
      <c r="C6" s="26" t="s">
        <v>33</v>
      </c>
      <c r="D6" s="27" t="s">
        <v>32</v>
      </c>
      <c r="E6" s="77">
        <v>29</v>
      </c>
      <c r="F6" s="295">
        <v>21</v>
      </c>
      <c r="G6" s="295">
        <v>54</v>
      </c>
      <c r="H6" s="227">
        <v>0.3888888888888889</v>
      </c>
      <c r="I6" s="295">
        <v>22</v>
      </c>
      <c r="J6" s="295">
        <v>49</v>
      </c>
      <c r="K6" s="227">
        <v>0.44897959183673469</v>
      </c>
      <c r="L6" s="295">
        <v>31</v>
      </c>
      <c r="M6" s="295">
        <v>59</v>
      </c>
      <c r="N6" s="227">
        <v>0.52542372881355937</v>
      </c>
      <c r="O6" s="295">
        <v>25</v>
      </c>
      <c r="P6" s="295">
        <v>62</v>
      </c>
      <c r="Q6" s="227">
        <v>0.40322580645161288</v>
      </c>
      <c r="R6" s="26">
        <v>99</v>
      </c>
      <c r="S6" s="296">
        <v>224</v>
      </c>
      <c r="T6" s="227">
        <v>0.442</v>
      </c>
      <c r="U6" s="40"/>
      <c r="V6" s="26">
        <v>1995</v>
      </c>
      <c r="W6" s="26" t="s">
        <v>33</v>
      </c>
      <c r="X6" s="27" t="s">
        <v>32</v>
      </c>
      <c r="Y6" s="316"/>
      <c r="Z6" s="316"/>
      <c r="AA6" s="316"/>
      <c r="AB6" s="316" t="s">
        <v>292</v>
      </c>
      <c r="AC6" s="26"/>
      <c r="AD6" s="286"/>
      <c r="AE6" s="286"/>
      <c r="AF6" s="286"/>
      <c r="AG6" s="286"/>
      <c r="AH6" s="286"/>
      <c r="AI6" s="286"/>
      <c r="AJ6" s="286"/>
    </row>
    <row r="7" spans="1:36" s="294" customFormat="1" ht="15.6" customHeight="1" x14ac:dyDescent="0.25">
      <c r="A7" s="288"/>
      <c r="B7" s="26">
        <v>1996</v>
      </c>
      <c r="C7" s="26" t="s">
        <v>33</v>
      </c>
      <c r="D7" s="27" t="s">
        <v>32</v>
      </c>
      <c r="E7" s="77">
        <v>12</v>
      </c>
      <c r="F7" s="26">
        <v>17</v>
      </c>
      <c r="G7" s="26">
        <v>28</v>
      </c>
      <c r="H7" s="28">
        <f t="shared" ref="H7:H8" si="0">PRODUCT(F7/G7)</f>
        <v>0.6071428571428571</v>
      </c>
      <c r="I7" s="26">
        <v>6</v>
      </c>
      <c r="J7" s="26">
        <v>18</v>
      </c>
      <c r="K7" s="28">
        <f t="shared" ref="K7:K8" si="1">PRODUCT(I7/J7)</f>
        <v>0.33333333333333331</v>
      </c>
      <c r="L7" s="26">
        <v>7</v>
      </c>
      <c r="M7" s="26">
        <v>17</v>
      </c>
      <c r="N7" s="28">
        <f t="shared" ref="N7:N8" si="2">PRODUCT(L7/M7)</f>
        <v>0.41176470588235292</v>
      </c>
      <c r="O7" s="26">
        <v>7</v>
      </c>
      <c r="P7" s="26">
        <v>22</v>
      </c>
      <c r="Q7" s="28">
        <f t="shared" ref="Q7:Q8" si="3">PRODUCT(O7/P7)</f>
        <v>0.31818181818181818</v>
      </c>
      <c r="R7" s="26">
        <v>37</v>
      </c>
      <c r="S7" s="26">
        <f t="shared" ref="S7:S8" si="4">PRODUCT(G7+J7+M7+P7)</f>
        <v>85</v>
      </c>
      <c r="T7" s="48">
        <v>0.54100000000000004</v>
      </c>
      <c r="U7" s="40"/>
      <c r="V7" s="311">
        <v>1996</v>
      </c>
      <c r="W7" s="311" t="s">
        <v>33</v>
      </c>
      <c r="X7" s="313" t="s">
        <v>32</v>
      </c>
      <c r="Y7" s="317"/>
      <c r="Z7" s="317"/>
      <c r="AA7" s="317"/>
      <c r="AB7" s="317"/>
      <c r="AC7" s="311"/>
      <c r="AD7" s="286"/>
      <c r="AE7" s="286"/>
      <c r="AF7" s="286"/>
      <c r="AG7" s="286"/>
      <c r="AH7" s="286"/>
      <c r="AI7" s="286"/>
      <c r="AJ7" s="286"/>
    </row>
    <row r="8" spans="1:36" s="294" customFormat="1" ht="15.6" customHeight="1" x14ac:dyDescent="0.25">
      <c r="A8" s="288"/>
      <c r="B8" s="26">
        <v>1996</v>
      </c>
      <c r="C8" s="26" t="s">
        <v>34</v>
      </c>
      <c r="D8" s="27" t="s">
        <v>35</v>
      </c>
      <c r="E8" s="77">
        <v>14</v>
      </c>
      <c r="F8" s="26">
        <v>14</v>
      </c>
      <c r="G8" s="26">
        <v>26</v>
      </c>
      <c r="H8" s="28">
        <f t="shared" si="0"/>
        <v>0.53846153846153844</v>
      </c>
      <c r="I8" s="26">
        <v>22</v>
      </c>
      <c r="J8" s="26">
        <v>28</v>
      </c>
      <c r="K8" s="28">
        <f t="shared" si="1"/>
        <v>0.7857142857142857</v>
      </c>
      <c r="L8" s="26">
        <v>18</v>
      </c>
      <c r="M8" s="26">
        <v>29</v>
      </c>
      <c r="N8" s="28">
        <f t="shared" si="2"/>
        <v>0.62068965517241381</v>
      </c>
      <c r="O8" s="26">
        <v>15</v>
      </c>
      <c r="P8" s="26">
        <v>28</v>
      </c>
      <c r="Q8" s="28">
        <f t="shared" si="3"/>
        <v>0.5357142857142857</v>
      </c>
      <c r="R8" s="26">
        <v>69</v>
      </c>
      <c r="S8" s="26">
        <f t="shared" si="4"/>
        <v>111</v>
      </c>
      <c r="T8" s="48">
        <v>0.622</v>
      </c>
      <c r="U8" s="40"/>
      <c r="V8" s="295">
        <v>1996</v>
      </c>
      <c r="W8" s="295" t="s">
        <v>34</v>
      </c>
      <c r="X8" s="312" t="s">
        <v>35</v>
      </c>
      <c r="Y8" s="315"/>
      <c r="Z8" s="315"/>
      <c r="AA8" s="315"/>
      <c r="AB8" s="315" t="s">
        <v>293</v>
      </c>
      <c r="AC8" s="295"/>
      <c r="AD8" s="286"/>
      <c r="AE8" s="286"/>
      <c r="AF8" s="286"/>
      <c r="AG8" s="286"/>
      <c r="AH8" s="286"/>
      <c r="AI8" s="286"/>
      <c r="AJ8" s="286"/>
    </row>
    <row r="9" spans="1:36" s="294" customFormat="1" ht="15.6" customHeight="1" x14ac:dyDescent="0.25">
      <c r="A9" s="288"/>
      <c r="B9" s="26">
        <v>1997</v>
      </c>
      <c r="C9" s="26" t="s">
        <v>36</v>
      </c>
      <c r="D9" s="27" t="s">
        <v>32</v>
      </c>
      <c r="E9" s="77">
        <v>28</v>
      </c>
      <c r="F9" s="295">
        <v>22</v>
      </c>
      <c r="G9" s="295">
        <v>38</v>
      </c>
      <c r="H9" s="227">
        <v>0.57894736842105265</v>
      </c>
      <c r="I9" s="295">
        <v>33</v>
      </c>
      <c r="J9" s="295">
        <v>46</v>
      </c>
      <c r="K9" s="227">
        <v>0.71739130434782605</v>
      </c>
      <c r="L9" s="295">
        <v>29</v>
      </c>
      <c r="M9" s="295">
        <v>50</v>
      </c>
      <c r="N9" s="227">
        <v>0.57999999999999996</v>
      </c>
      <c r="O9" s="295">
        <v>17</v>
      </c>
      <c r="P9" s="295">
        <v>43</v>
      </c>
      <c r="Q9" s="227">
        <v>0.39534883720930231</v>
      </c>
      <c r="R9" s="26">
        <v>101</v>
      </c>
      <c r="S9" s="296">
        <v>177</v>
      </c>
      <c r="T9" s="227">
        <v>0.57099999999999995</v>
      </c>
      <c r="U9" s="40"/>
      <c r="V9" s="26">
        <v>1997</v>
      </c>
      <c r="W9" s="26" t="s">
        <v>36</v>
      </c>
      <c r="X9" s="27" t="s">
        <v>32</v>
      </c>
      <c r="Y9" s="316"/>
      <c r="Z9" s="316"/>
      <c r="AA9" s="316"/>
      <c r="AB9" s="316"/>
      <c r="AC9" s="26"/>
      <c r="AD9" s="286"/>
      <c r="AE9" s="286"/>
      <c r="AF9" s="286"/>
      <c r="AG9" s="286"/>
      <c r="AH9" s="286"/>
      <c r="AI9" s="286"/>
      <c r="AJ9" s="286"/>
    </row>
    <row r="10" spans="1:36" s="294" customFormat="1" ht="15.6" customHeight="1" x14ac:dyDescent="0.25">
      <c r="A10" s="288"/>
      <c r="B10" s="26">
        <v>1998</v>
      </c>
      <c r="C10" s="26" t="s">
        <v>37</v>
      </c>
      <c r="D10" s="27" t="s">
        <v>32</v>
      </c>
      <c r="E10" s="77">
        <v>28</v>
      </c>
      <c r="F10" s="295">
        <v>28</v>
      </c>
      <c r="G10" s="295">
        <v>44</v>
      </c>
      <c r="H10" s="227">
        <v>0.63636363636363635</v>
      </c>
      <c r="I10" s="295">
        <v>27</v>
      </c>
      <c r="J10" s="295">
        <v>40</v>
      </c>
      <c r="K10" s="227">
        <v>0.67500000000000004</v>
      </c>
      <c r="L10" s="295">
        <v>41</v>
      </c>
      <c r="M10" s="295">
        <v>71</v>
      </c>
      <c r="N10" s="227">
        <v>0.57746478873239437</v>
      </c>
      <c r="O10" s="295">
        <v>34</v>
      </c>
      <c r="P10" s="295">
        <v>61</v>
      </c>
      <c r="Q10" s="227">
        <v>0.55737704918032782</v>
      </c>
      <c r="R10" s="26">
        <v>130</v>
      </c>
      <c r="S10" s="296">
        <v>216</v>
      </c>
      <c r="T10" s="227">
        <v>0.60199999999999998</v>
      </c>
      <c r="U10" s="40"/>
      <c r="V10" s="26">
        <v>1998</v>
      </c>
      <c r="W10" s="26" t="s">
        <v>37</v>
      </c>
      <c r="X10" s="27" t="s">
        <v>32</v>
      </c>
      <c r="Y10" s="316"/>
      <c r="Z10" s="316"/>
      <c r="AA10" s="316" t="s">
        <v>295</v>
      </c>
      <c r="AB10" s="316" t="s">
        <v>294</v>
      </c>
      <c r="AC10" s="26" t="s">
        <v>291</v>
      </c>
      <c r="AD10" s="286"/>
      <c r="AE10" s="286"/>
      <c r="AF10" s="286"/>
      <c r="AG10" s="286"/>
      <c r="AH10" s="286"/>
      <c r="AI10" s="286"/>
      <c r="AJ10" s="286"/>
    </row>
    <row r="11" spans="1:36" s="294" customFormat="1" ht="15.6" customHeight="1" x14ac:dyDescent="0.25">
      <c r="A11" s="288"/>
      <c r="B11" s="26">
        <v>1999</v>
      </c>
      <c r="C11" s="26" t="s">
        <v>38</v>
      </c>
      <c r="D11" s="27" t="s">
        <v>32</v>
      </c>
      <c r="E11" s="77">
        <v>28</v>
      </c>
      <c r="F11" s="295">
        <v>36</v>
      </c>
      <c r="G11" s="295">
        <v>48</v>
      </c>
      <c r="H11" s="227">
        <v>0.75</v>
      </c>
      <c r="I11" s="295">
        <v>24</v>
      </c>
      <c r="J11" s="295">
        <v>43</v>
      </c>
      <c r="K11" s="227">
        <v>0.55813953488372092</v>
      </c>
      <c r="L11" s="295">
        <v>25</v>
      </c>
      <c r="M11" s="295">
        <v>43</v>
      </c>
      <c r="N11" s="227">
        <v>0.58139534883720934</v>
      </c>
      <c r="O11" s="295">
        <v>28</v>
      </c>
      <c r="P11" s="295">
        <v>77</v>
      </c>
      <c r="Q11" s="227">
        <v>0.36363636363636365</v>
      </c>
      <c r="R11" s="26">
        <v>113</v>
      </c>
      <c r="S11" s="296">
        <v>211</v>
      </c>
      <c r="T11" s="227">
        <v>0.53100000000000003</v>
      </c>
      <c r="U11" s="40"/>
      <c r="V11" s="26">
        <v>1999</v>
      </c>
      <c r="W11" s="26" t="s">
        <v>38</v>
      </c>
      <c r="X11" s="27" t="s">
        <v>32</v>
      </c>
      <c r="Y11" s="316"/>
      <c r="Z11" s="316"/>
      <c r="AA11" s="316"/>
      <c r="AB11" s="316" t="s">
        <v>295</v>
      </c>
      <c r="AC11" s="26"/>
      <c r="AD11" s="286"/>
      <c r="AE11" s="286"/>
      <c r="AF11" s="286"/>
      <c r="AG11" s="286"/>
      <c r="AH11" s="286"/>
      <c r="AI11" s="286"/>
      <c r="AJ11" s="286"/>
    </row>
    <row r="12" spans="1:36" s="294" customFormat="1" ht="15.6" customHeight="1" x14ac:dyDescent="0.25">
      <c r="A12" s="288"/>
      <c r="B12" s="26">
        <v>2000</v>
      </c>
      <c r="C12" s="26" t="s">
        <v>36</v>
      </c>
      <c r="D12" s="27" t="s">
        <v>39</v>
      </c>
      <c r="E12" s="77">
        <v>28</v>
      </c>
      <c r="F12" s="295">
        <v>13</v>
      </c>
      <c r="G12" s="295">
        <v>16</v>
      </c>
      <c r="H12" s="227">
        <f t="shared" ref="H12:H13" si="5">PRODUCT(F12/G12)</f>
        <v>0.8125</v>
      </c>
      <c r="I12" s="295">
        <v>44</v>
      </c>
      <c r="J12" s="295">
        <v>64</v>
      </c>
      <c r="K12" s="227">
        <f t="shared" ref="K12:K13" si="6">PRODUCT(I12/J12)</f>
        <v>0.6875</v>
      </c>
      <c r="L12" s="295">
        <v>84</v>
      </c>
      <c r="M12" s="295">
        <v>110</v>
      </c>
      <c r="N12" s="227">
        <f t="shared" ref="N12:N13" si="7">PRODUCT(L12/M12)</f>
        <v>0.76363636363636367</v>
      </c>
      <c r="O12" s="295">
        <v>35</v>
      </c>
      <c r="P12" s="295">
        <v>73</v>
      </c>
      <c r="Q12" s="227">
        <f t="shared" ref="Q12:Q13" si="8">PRODUCT(O12/P12)</f>
        <v>0.47945205479452052</v>
      </c>
      <c r="R12" s="26">
        <v>176</v>
      </c>
      <c r="S12" s="296">
        <v>263</v>
      </c>
      <c r="T12" s="227">
        <f t="shared" ref="T12:T13" si="9">PRODUCT(R12/S12)</f>
        <v>0.66920152091254748</v>
      </c>
      <c r="U12" s="40"/>
      <c r="V12" s="26">
        <v>2000</v>
      </c>
      <c r="W12" s="26" t="s">
        <v>36</v>
      </c>
      <c r="X12" s="27" t="s">
        <v>39</v>
      </c>
      <c r="Y12" s="316"/>
      <c r="Z12" s="316"/>
      <c r="AA12" s="316" t="s">
        <v>38</v>
      </c>
      <c r="AB12" s="316" t="s">
        <v>296</v>
      </c>
      <c r="AC12" s="26" t="s">
        <v>34</v>
      </c>
      <c r="AD12" s="286"/>
      <c r="AE12" s="286"/>
      <c r="AF12" s="286"/>
      <c r="AG12" s="286"/>
      <c r="AH12" s="286"/>
      <c r="AI12" s="286"/>
      <c r="AJ12" s="286"/>
    </row>
    <row r="13" spans="1:36" s="294" customFormat="1" ht="15.6" customHeight="1" x14ac:dyDescent="0.25">
      <c r="A13" s="288"/>
      <c r="B13" s="26">
        <v>2001</v>
      </c>
      <c r="C13" s="26" t="s">
        <v>38</v>
      </c>
      <c r="D13" s="27" t="s">
        <v>39</v>
      </c>
      <c r="E13" s="77">
        <v>28</v>
      </c>
      <c r="F13" s="295">
        <v>25</v>
      </c>
      <c r="G13" s="295">
        <v>31</v>
      </c>
      <c r="H13" s="227">
        <f t="shared" si="5"/>
        <v>0.80645161290322576</v>
      </c>
      <c r="I13" s="295">
        <v>33</v>
      </c>
      <c r="J13" s="295">
        <v>44</v>
      </c>
      <c r="K13" s="227">
        <f t="shared" si="6"/>
        <v>0.75</v>
      </c>
      <c r="L13" s="295">
        <v>63</v>
      </c>
      <c r="M13" s="295">
        <v>80</v>
      </c>
      <c r="N13" s="227">
        <f t="shared" si="7"/>
        <v>0.78749999999999998</v>
      </c>
      <c r="O13" s="295">
        <v>49</v>
      </c>
      <c r="P13" s="295">
        <v>86</v>
      </c>
      <c r="Q13" s="227">
        <f t="shared" si="8"/>
        <v>0.56976744186046513</v>
      </c>
      <c r="R13" s="26">
        <v>170</v>
      </c>
      <c r="S13" s="296">
        <v>241</v>
      </c>
      <c r="T13" s="227">
        <f t="shared" si="9"/>
        <v>0.70539419087136934</v>
      </c>
      <c r="U13" s="40"/>
      <c r="V13" s="26">
        <v>2001</v>
      </c>
      <c r="W13" s="26" t="s">
        <v>38</v>
      </c>
      <c r="X13" s="27" t="s">
        <v>39</v>
      </c>
      <c r="Y13" s="316"/>
      <c r="Z13" s="316"/>
      <c r="AA13" s="316" t="s">
        <v>41</v>
      </c>
      <c r="AB13" s="316" t="s">
        <v>297</v>
      </c>
      <c r="AC13" s="26" t="s">
        <v>33</v>
      </c>
      <c r="AD13" s="286"/>
      <c r="AE13" s="286"/>
      <c r="AF13" s="286"/>
      <c r="AG13" s="286"/>
      <c r="AH13" s="286"/>
      <c r="AI13" s="286"/>
      <c r="AJ13" s="286"/>
    </row>
    <row r="14" spans="1:36" s="294" customFormat="1" ht="15.6" customHeight="1" x14ac:dyDescent="0.25">
      <c r="A14" s="288"/>
      <c r="B14" s="26">
        <v>2002</v>
      </c>
      <c r="C14" s="26" t="s">
        <v>38</v>
      </c>
      <c r="D14" s="27" t="s">
        <v>39</v>
      </c>
      <c r="E14" s="77">
        <v>29</v>
      </c>
      <c r="F14" s="26">
        <v>11</v>
      </c>
      <c r="G14" s="26">
        <v>18</v>
      </c>
      <c r="H14" s="48">
        <v>0.61109999999999998</v>
      </c>
      <c r="I14" s="26">
        <v>27</v>
      </c>
      <c r="J14" s="26">
        <v>41</v>
      </c>
      <c r="K14" s="48">
        <v>0.65849999999999997</v>
      </c>
      <c r="L14" s="26">
        <v>67</v>
      </c>
      <c r="M14" s="26">
        <v>98</v>
      </c>
      <c r="N14" s="48">
        <v>0.68359999999999999</v>
      </c>
      <c r="O14" s="26">
        <v>61</v>
      </c>
      <c r="P14" s="26">
        <v>104</v>
      </c>
      <c r="Q14" s="48">
        <v>0.58650000000000002</v>
      </c>
      <c r="R14" s="26">
        <v>166</v>
      </c>
      <c r="S14" s="35">
        <v>261</v>
      </c>
      <c r="T14" s="28">
        <v>0.63601532567049812</v>
      </c>
      <c r="U14" s="40"/>
      <c r="V14" s="26">
        <v>2002</v>
      </c>
      <c r="W14" s="26" t="s">
        <v>38</v>
      </c>
      <c r="X14" s="27" t="s">
        <v>39</v>
      </c>
      <c r="Y14" s="316"/>
      <c r="Z14" s="316"/>
      <c r="AA14" s="316" t="s">
        <v>57</v>
      </c>
      <c r="AB14" s="316" t="s">
        <v>37</v>
      </c>
      <c r="AC14" s="26" t="s">
        <v>33</v>
      </c>
      <c r="AD14" s="286"/>
      <c r="AE14" s="286"/>
      <c r="AF14" s="286"/>
      <c r="AG14" s="286"/>
      <c r="AH14" s="286"/>
      <c r="AI14" s="286"/>
      <c r="AJ14" s="286"/>
    </row>
    <row r="15" spans="1:36" s="294" customFormat="1" ht="15.6" customHeight="1" x14ac:dyDescent="0.25">
      <c r="A15" s="288"/>
      <c r="B15" s="26">
        <v>2003</v>
      </c>
      <c r="C15" s="26" t="s">
        <v>38</v>
      </c>
      <c r="D15" s="27" t="s">
        <v>39</v>
      </c>
      <c r="E15" s="77">
        <v>26</v>
      </c>
      <c r="F15" s="26">
        <v>18</v>
      </c>
      <c r="G15" s="26">
        <v>29</v>
      </c>
      <c r="H15" s="48">
        <v>0.62060000000000004</v>
      </c>
      <c r="I15" s="26">
        <v>24</v>
      </c>
      <c r="J15" s="26">
        <v>40</v>
      </c>
      <c r="K15" s="48">
        <v>0.6</v>
      </c>
      <c r="L15" s="26">
        <v>55</v>
      </c>
      <c r="M15" s="26">
        <v>75</v>
      </c>
      <c r="N15" s="48">
        <v>0.73329999999999995</v>
      </c>
      <c r="O15" s="26">
        <v>24</v>
      </c>
      <c r="P15" s="26">
        <v>59</v>
      </c>
      <c r="Q15" s="48">
        <v>0.40670000000000001</v>
      </c>
      <c r="R15" s="26">
        <v>121</v>
      </c>
      <c r="S15" s="35">
        <v>203</v>
      </c>
      <c r="T15" s="28">
        <v>0.59605911330049266</v>
      </c>
      <c r="U15" s="40"/>
      <c r="V15" s="26">
        <v>2003</v>
      </c>
      <c r="W15" s="26" t="s">
        <v>38</v>
      </c>
      <c r="X15" s="27" t="s">
        <v>39</v>
      </c>
      <c r="Y15" s="316"/>
      <c r="Z15" s="316"/>
      <c r="AA15" s="316" t="s">
        <v>303</v>
      </c>
      <c r="AB15" s="316" t="s">
        <v>298</v>
      </c>
      <c r="AC15" s="26" t="s">
        <v>294</v>
      </c>
      <c r="AD15" s="286"/>
      <c r="AE15" s="286"/>
      <c r="AF15" s="286"/>
      <c r="AG15" s="286"/>
      <c r="AH15" s="286"/>
      <c r="AI15" s="286"/>
      <c r="AJ15" s="286"/>
    </row>
    <row r="16" spans="1:36" s="294" customFormat="1" ht="15.6" customHeight="1" x14ac:dyDescent="0.25">
      <c r="A16" s="288"/>
      <c r="B16" s="26">
        <v>2004</v>
      </c>
      <c r="C16" s="26" t="s">
        <v>36</v>
      </c>
      <c r="D16" s="27" t="s">
        <v>32</v>
      </c>
      <c r="E16" s="77">
        <v>28</v>
      </c>
      <c r="F16" s="26">
        <v>18</v>
      </c>
      <c r="G16" s="26">
        <v>23</v>
      </c>
      <c r="H16" s="48">
        <v>0.78259999999999996</v>
      </c>
      <c r="I16" s="26">
        <v>32</v>
      </c>
      <c r="J16" s="26">
        <v>56</v>
      </c>
      <c r="K16" s="48">
        <v>0.57140000000000002</v>
      </c>
      <c r="L16" s="26">
        <v>59</v>
      </c>
      <c r="M16" s="26">
        <v>87</v>
      </c>
      <c r="N16" s="48">
        <v>0.67810000000000004</v>
      </c>
      <c r="O16" s="26">
        <v>31</v>
      </c>
      <c r="P16" s="26">
        <v>71</v>
      </c>
      <c r="Q16" s="48">
        <v>0.43659999999999999</v>
      </c>
      <c r="R16" s="26">
        <v>140</v>
      </c>
      <c r="S16" s="35">
        <v>237</v>
      </c>
      <c r="T16" s="28">
        <v>0.59071729957805907</v>
      </c>
      <c r="U16" s="40"/>
      <c r="V16" s="26">
        <v>2004</v>
      </c>
      <c r="W16" s="26" t="s">
        <v>36</v>
      </c>
      <c r="X16" s="27" t="s">
        <v>32</v>
      </c>
      <c r="Y16" s="316"/>
      <c r="Z16" s="316"/>
      <c r="AA16" s="316" t="s">
        <v>41</v>
      </c>
      <c r="AB16" s="316" t="s">
        <v>298</v>
      </c>
      <c r="AC16" s="26" t="s">
        <v>290</v>
      </c>
      <c r="AD16" s="286"/>
      <c r="AE16" s="286"/>
      <c r="AF16" s="286"/>
      <c r="AG16" s="286"/>
      <c r="AH16" s="286"/>
      <c r="AI16" s="286"/>
      <c r="AJ16" s="286"/>
    </row>
    <row r="17" spans="1:36" s="294" customFormat="1" ht="15.6" customHeight="1" x14ac:dyDescent="0.25">
      <c r="A17" s="288"/>
      <c r="B17" s="26">
        <v>2005</v>
      </c>
      <c r="C17" s="26" t="s">
        <v>38</v>
      </c>
      <c r="D17" s="27" t="s">
        <v>32</v>
      </c>
      <c r="E17" s="77">
        <v>25</v>
      </c>
      <c r="F17" s="26">
        <v>12</v>
      </c>
      <c r="G17" s="26">
        <v>14</v>
      </c>
      <c r="H17" s="48">
        <v>0.85709999999999997</v>
      </c>
      <c r="I17" s="26">
        <v>28</v>
      </c>
      <c r="J17" s="26">
        <v>45</v>
      </c>
      <c r="K17" s="48">
        <v>0.62219999999999998</v>
      </c>
      <c r="L17" s="26">
        <v>58</v>
      </c>
      <c r="M17" s="26">
        <v>74</v>
      </c>
      <c r="N17" s="48">
        <v>0.78369999999999995</v>
      </c>
      <c r="O17" s="26">
        <v>37</v>
      </c>
      <c r="P17" s="26">
        <v>88</v>
      </c>
      <c r="Q17" s="48">
        <v>0.4204</v>
      </c>
      <c r="R17" s="26">
        <v>135</v>
      </c>
      <c r="S17" s="35">
        <v>221</v>
      </c>
      <c r="T17" s="28">
        <v>0.61085972850678738</v>
      </c>
      <c r="U17" s="40"/>
      <c r="V17" s="26">
        <v>2005</v>
      </c>
      <c r="W17" s="26" t="s">
        <v>38</v>
      </c>
      <c r="X17" s="27" t="s">
        <v>32</v>
      </c>
      <c r="Y17" s="316"/>
      <c r="Z17" s="316"/>
      <c r="AA17" s="316" t="s">
        <v>56</v>
      </c>
      <c r="AB17" s="316" t="s">
        <v>299</v>
      </c>
      <c r="AC17" s="26" t="s">
        <v>56</v>
      </c>
      <c r="AD17" s="286"/>
      <c r="AE17" s="286"/>
      <c r="AF17" s="286"/>
      <c r="AG17" s="286"/>
      <c r="AH17" s="286"/>
      <c r="AI17" s="286"/>
      <c r="AJ17" s="286"/>
    </row>
    <row r="18" spans="1:36" s="294" customFormat="1" ht="15.6" customHeight="1" x14ac:dyDescent="0.25">
      <c r="A18" s="288"/>
      <c r="B18" s="26">
        <v>2006</v>
      </c>
      <c r="C18" s="26" t="s">
        <v>40</v>
      </c>
      <c r="D18" s="27" t="s">
        <v>32</v>
      </c>
      <c r="E18" s="77">
        <v>27</v>
      </c>
      <c r="F18" s="26">
        <v>15</v>
      </c>
      <c r="G18" s="26">
        <v>25</v>
      </c>
      <c r="H18" s="48">
        <v>0.6</v>
      </c>
      <c r="I18" s="26">
        <v>47</v>
      </c>
      <c r="J18" s="26">
        <v>78</v>
      </c>
      <c r="K18" s="48">
        <v>0.60250000000000004</v>
      </c>
      <c r="L18" s="26">
        <v>44</v>
      </c>
      <c r="M18" s="26">
        <v>65</v>
      </c>
      <c r="N18" s="48">
        <v>0.67689999999999995</v>
      </c>
      <c r="O18" s="26">
        <v>21</v>
      </c>
      <c r="P18" s="26">
        <v>55</v>
      </c>
      <c r="Q18" s="48">
        <v>0.38179999999999997</v>
      </c>
      <c r="R18" s="26">
        <v>127</v>
      </c>
      <c r="S18" s="35">
        <v>223</v>
      </c>
      <c r="T18" s="28">
        <v>0.56950672645739908</v>
      </c>
      <c r="U18" s="40"/>
      <c r="V18" s="26">
        <v>2006</v>
      </c>
      <c r="W18" s="26" t="s">
        <v>40</v>
      </c>
      <c r="X18" s="27" t="s">
        <v>32</v>
      </c>
      <c r="Y18" s="316"/>
      <c r="Z18" s="316" t="s">
        <v>498</v>
      </c>
      <c r="AA18" s="316" t="s">
        <v>302</v>
      </c>
      <c r="AB18" s="316"/>
      <c r="AC18" s="26" t="s">
        <v>305</v>
      </c>
      <c r="AD18" s="286"/>
      <c r="AE18" s="286"/>
      <c r="AF18" s="286"/>
      <c r="AG18" s="286"/>
      <c r="AH18" s="286"/>
      <c r="AI18" s="286"/>
      <c r="AJ18" s="286"/>
    </row>
    <row r="19" spans="1:36" s="294" customFormat="1" ht="15.6" customHeight="1" x14ac:dyDescent="0.25">
      <c r="A19" s="288"/>
      <c r="B19" s="26">
        <v>2007</v>
      </c>
      <c r="C19" s="26" t="s">
        <v>41</v>
      </c>
      <c r="D19" s="27" t="s">
        <v>42</v>
      </c>
      <c r="E19" s="77">
        <v>26</v>
      </c>
      <c r="F19" s="26">
        <v>23</v>
      </c>
      <c r="G19" s="26">
        <v>32</v>
      </c>
      <c r="H19" s="48">
        <v>0.71870000000000001</v>
      </c>
      <c r="I19" s="26">
        <v>41</v>
      </c>
      <c r="J19" s="26">
        <v>66</v>
      </c>
      <c r="K19" s="48">
        <v>0.62119999999999997</v>
      </c>
      <c r="L19" s="26">
        <v>31</v>
      </c>
      <c r="M19" s="26">
        <v>50</v>
      </c>
      <c r="N19" s="48">
        <v>0.62</v>
      </c>
      <c r="O19" s="26">
        <v>23</v>
      </c>
      <c r="P19" s="26">
        <v>54</v>
      </c>
      <c r="Q19" s="48">
        <v>0.4259</v>
      </c>
      <c r="R19" s="26">
        <v>118</v>
      </c>
      <c r="S19" s="35">
        <v>202</v>
      </c>
      <c r="T19" s="28">
        <v>0.58415841584158412</v>
      </c>
      <c r="U19" s="40"/>
      <c r="V19" s="26">
        <v>2007</v>
      </c>
      <c r="W19" s="26" t="s">
        <v>41</v>
      </c>
      <c r="X19" s="27" t="s">
        <v>42</v>
      </c>
      <c r="Y19" s="316"/>
      <c r="Z19" s="316" t="s">
        <v>295</v>
      </c>
      <c r="AA19" s="316"/>
      <c r="AB19" s="316"/>
      <c r="AC19" s="26" t="s">
        <v>304</v>
      </c>
      <c r="AD19" s="286"/>
      <c r="AE19" s="286"/>
      <c r="AF19" s="286"/>
      <c r="AG19" s="286"/>
      <c r="AH19" s="286"/>
      <c r="AI19" s="286"/>
      <c r="AJ19" s="286"/>
    </row>
    <row r="20" spans="1:36" s="294" customFormat="1" ht="15.6" customHeight="1" x14ac:dyDescent="0.25">
      <c r="A20" s="288"/>
      <c r="B20" s="26">
        <v>2008</v>
      </c>
      <c r="C20" s="26" t="s">
        <v>40</v>
      </c>
      <c r="D20" s="27" t="s">
        <v>42</v>
      </c>
      <c r="E20" s="77">
        <v>24</v>
      </c>
      <c r="F20" s="26">
        <v>19</v>
      </c>
      <c r="G20" s="26">
        <v>27</v>
      </c>
      <c r="H20" s="48">
        <v>0.70369999999999999</v>
      </c>
      <c r="I20" s="26">
        <v>48</v>
      </c>
      <c r="J20" s="26">
        <v>76</v>
      </c>
      <c r="K20" s="48">
        <v>0.63149999999999995</v>
      </c>
      <c r="L20" s="26">
        <v>58</v>
      </c>
      <c r="M20" s="26">
        <v>78</v>
      </c>
      <c r="N20" s="48">
        <v>0.74350000000000005</v>
      </c>
      <c r="O20" s="26">
        <v>7</v>
      </c>
      <c r="P20" s="26">
        <v>15</v>
      </c>
      <c r="Q20" s="48">
        <v>0.46660000000000001</v>
      </c>
      <c r="R20" s="26">
        <v>132</v>
      </c>
      <c r="S20" s="35">
        <v>196</v>
      </c>
      <c r="T20" s="28">
        <v>0.67346938775510201</v>
      </c>
      <c r="U20" s="40"/>
      <c r="V20" s="26">
        <v>2008</v>
      </c>
      <c r="W20" s="26" t="s">
        <v>40</v>
      </c>
      <c r="X20" s="27" t="s">
        <v>42</v>
      </c>
      <c r="Y20" s="316"/>
      <c r="Z20" s="316" t="s">
        <v>297</v>
      </c>
      <c r="AA20" s="316" t="s">
        <v>33</v>
      </c>
      <c r="AB20" s="316"/>
      <c r="AC20" s="26" t="s">
        <v>34</v>
      </c>
      <c r="AD20" s="286"/>
      <c r="AE20" s="286"/>
      <c r="AF20" s="286"/>
      <c r="AG20" s="286"/>
      <c r="AH20" s="286"/>
      <c r="AI20" s="286"/>
      <c r="AJ20" s="286"/>
    </row>
    <row r="21" spans="1:36" s="294" customFormat="1" ht="15.6" customHeight="1" x14ac:dyDescent="0.25">
      <c r="A21" s="288"/>
      <c r="B21" s="26">
        <v>2009</v>
      </c>
      <c r="C21" s="26" t="s">
        <v>36</v>
      </c>
      <c r="D21" s="27" t="s">
        <v>42</v>
      </c>
      <c r="E21" s="77">
        <v>24</v>
      </c>
      <c r="F21" s="26">
        <v>7</v>
      </c>
      <c r="G21" s="26">
        <v>10</v>
      </c>
      <c r="H21" s="48">
        <v>0.7</v>
      </c>
      <c r="I21" s="26">
        <v>26</v>
      </c>
      <c r="J21" s="26">
        <v>37</v>
      </c>
      <c r="K21" s="48">
        <v>0.70269999999999999</v>
      </c>
      <c r="L21" s="26">
        <v>61</v>
      </c>
      <c r="M21" s="26">
        <v>80</v>
      </c>
      <c r="N21" s="48">
        <v>0.76249999999999996</v>
      </c>
      <c r="O21" s="26">
        <v>40</v>
      </c>
      <c r="P21" s="26">
        <v>74</v>
      </c>
      <c r="Q21" s="48">
        <v>0.54049999999999998</v>
      </c>
      <c r="R21" s="26">
        <v>134</v>
      </c>
      <c r="S21" s="35">
        <v>201</v>
      </c>
      <c r="T21" s="28">
        <v>0.66666666666666663</v>
      </c>
      <c r="U21" s="40"/>
      <c r="V21" s="26">
        <v>2009</v>
      </c>
      <c r="W21" s="26" t="s">
        <v>36</v>
      </c>
      <c r="X21" s="27" t="s">
        <v>42</v>
      </c>
      <c r="Y21" s="316"/>
      <c r="Z21" s="316"/>
      <c r="AA21" s="316" t="s">
        <v>34</v>
      </c>
      <c r="AB21" s="316" t="s">
        <v>33</v>
      </c>
      <c r="AC21" s="26" t="s">
        <v>41</v>
      </c>
      <c r="AD21" s="286"/>
      <c r="AE21" s="286"/>
      <c r="AF21" s="286"/>
      <c r="AG21" s="286"/>
      <c r="AH21" s="286"/>
      <c r="AI21" s="286"/>
      <c r="AJ21" s="286"/>
    </row>
    <row r="22" spans="1:36" s="294" customFormat="1" ht="15.6" customHeight="1" x14ac:dyDescent="0.25">
      <c r="A22" s="288"/>
      <c r="B22" s="26">
        <v>2010</v>
      </c>
      <c r="C22" s="26" t="s">
        <v>36</v>
      </c>
      <c r="D22" s="27" t="s">
        <v>42</v>
      </c>
      <c r="E22" s="77">
        <v>26</v>
      </c>
      <c r="F22" s="26">
        <v>10</v>
      </c>
      <c r="G22" s="26">
        <v>18</v>
      </c>
      <c r="H22" s="48">
        <v>0.55549999999999999</v>
      </c>
      <c r="I22" s="26">
        <v>13</v>
      </c>
      <c r="J22" s="26">
        <v>25</v>
      </c>
      <c r="K22" s="48">
        <v>0.52</v>
      </c>
      <c r="L22" s="26">
        <v>47</v>
      </c>
      <c r="M22" s="26">
        <v>81</v>
      </c>
      <c r="N22" s="48">
        <v>0.58020000000000005</v>
      </c>
      <c r="O22" s="26">
        <v>49</v>
      </c>
      <c r="P22" s="26">
        <v>96</v>
      </c>
      <c r="Q22" s="48">
        <v>0.51039999999999996</v>
      </c>
      <c r="R22" s="26">
        <v>119</v>
      </c>
      <c r="S22" s="35">
        <v>220</v>
      </c>
      <c r="T22" s="28">
        <v>0.54090909090909089</v>
      </c>
      <c r="U22" s="40"/>
      <c r="V22" s="26">
        <v>2010</v>
      </c>
      <c r="W22" s="26" t="s">
        <v>36</v>
      </c>
      <c r="X22" s="27" t="s">
        <v>42</v>
      </c>
      <c r="Y22" s="316"/>
      <c r="Z22" s="316"/>
      <c r="AA22" s="316" t="s">
        <v>298</v>
      </c>
      <c r="AB22" s="316" t="s">
        <v>55</v>
      </c>
      <c r="AC22" s="26" t="s">
        <v>301</v>
      </c>
      <c r="AD22" s="286"/>
      <c r="AE22" s="286"/>
      <c r="AF22" s="286"/>
      <c r="AG22" s="286"/>
      <c r="AH22" s="286"/>
      <c r="AI22" s="286"/>
      <c r="AJ22" s="286"/>
    </row>
    <row r="23" spans="1:36" s="294" customFormat="1" ht="15.6" customHeight="1" x14ac:dyDescent="0.25">
      <c r="A23" s="288"/>
      <c r="B23" s="26">
        <v>2011</v>
      </c>
      <c r="C23" s="26" t="s">
        <v>38</v>
      </c>
      <c r="D23" s="27" t="s">
        <v>39</v>
      </c>
      <c r="E23" s="77">
        <v>26</v>
      </c>
      <c r="F23" s="26">
        <v>3</v>
      </c>
      <c r="G23" s="26">
        <v>10</v>
      </c>
      <c r="H23" s="48">
        <v>0.3</v>
      </c>
      <c r="I23" s="26">
        <v>19</v>
      </c>
      <c r="J23" s="26">
        <v>32</v>
      </c>
      <c r="K23" s="48">
        <v>0.59370000000000001</v>
      </c>
      <c r="L23" s="26">
        <v>63</v>
      </c>
      <c r="M23" s="26">
        <v>80</v>
      </c>
      <c r="N23" s="48">
        <v>0.78749999999999998</v>
      </c>
      <c r="O23" s="26">
        <v>31</v>
      </c>
      <c r="P23" s="26">
        <v>67</v>
      </c>
      <c r="Q23" s="48">
        <v>0.46260000000000001</v>
      </c>
      <c r="R23" s="26">
        <v>116</v>
      </c>
      <c r="S23" s="35">
        <v>189</v>
      </c>
      <c r="T23" s="28">
        <v>0.61375661375661372</v>
      </c>
      <c r="U23" s="40"/>
      <c r="V23" s="26">
        <v>2011</v>
      </c>
      <c r="W23" s="26" t="s">
        <v>38</v>
      </c>
      <c r="X23" s="27" t="s">
        <v>39</v>
      </c>
      <c r="Y23" s="316"/>
      <c r="Z23" s="316"/>
      <c r="AA23" s="316" t="s">
        <v>31</v>
      </c>
      <c r="AB23" s="316" t="s">
        <v>300</v>
      </c>
      <c r="AC23" s="26" t="s">
        <v>306</v>
      </c>
      <c r="AD23" s="286"/>
      <c r="AE23" s="286"/>
      <c r="AF23" s="286"/>
      <c r="AG23" s="286"/>
      <c r="AH23" s="286"/>
      <c r="AI23" s="286"/>
      <c r="AJ23" s="286"/>
    </row>
    <row r="24" spans="1:36" s="294" customFormat="1" ht="15.6" customHeight="1" x14ac:dyDescent="0.25">
      <c r="A24" s="288"/>
      <c r="B24" s="26">
        <v>2012</v>
      </c>
      <c r="C24" s="26" t="s">
        <v>38</v>
      </c>
      <c r="D24" s="27" t="s">
        <v>39</v>
      </c>
      <c r="E24" s="77">
        <v>26</v>
      </c>
      <c r="F24" s="26">
        <v>11</v>
      </c>
      <c r="G24" s="26">
        <v>22</v>
      </c>
      <c r="H24" s="48">
        <v>0.5</v>
      </c>
      <c r="I24" s="26">
        <v>17</v>
      </c>
      <c r="J24" s="26">
        <v>31</v>
      </c>
      <c r="K24" s="48">
        <v>0.54830000000000001</v>
      </c>
      <c r="L24" s="26">
        <v>50</v>
      </c>
      <c r="M24" s="26">
        <v>76</v>
      </c>
      <c r="N24" s="48">
        <v>0.65780000000000005</v>
      </c>
      <c r="O24" s="26">
        <v>22</v>
      </c>
      <c r="P24" s="26">
        <v>55</v>
      </c>
      <c r="Q24" s="48">
        <v>0.4</v>
      </c>
      <c r="R24" s="26">
        <v>100</v>
      </c>
      <c r="S24" s="35">
        <v>184</v>
      </c>
      <c r="T24" s="28">
        <v>0.54347826086956519</v>
      </c>
      <c r="U24" s="40"/>
      <c r="V24" s="26">
        <v>2012</v>
      </c>
      <c r="W24" s="26" t="s">
        <v>38</v>
      </c>
      <c r="X24" s="27" t="s">
        <v>39</v>
      </c>
      <c r="Y24" s="316"/>
      <c r="Z24" s="316"/>
      <c r="AA24" s="316" t="s">
        <v>302</v>
      </c>
      <c r="AB24" s="316"/>
      <c r="AC24" s="26"/>
      <c r="AD24" s="286"/>
      <c r="AE24" s="286"/>
      <c r="AF24" s="286"/>
      <c r="AG24" s="286"/>
      <c r="AH24" s="286"/>
      <c r="AI24" s="286"/>
      <c r="AJ24" s="286"/>
    </row>
    <row r="25" spans="1:36" s="294" customFormat="1" ht="15.6" customHeight="1" x14ac:dyDescent="0.25">
      <c r="A25" s="288"/>
      <c r="B25" s="26">
        <v>2013</v>
      </c>
      <c r="C25" s="26" t="s">
        <v>38</v>
      </c>
      <c r="D25" s="27" t="s">
        <v>39</v>
      </c>
      <c r="E25" s="77">
        <v>26</v>
      </c>
      <c r="F25" s="26">
        <v>6</v>
      </c>
      <c r="G25" s="26">
        <v>19</v>
      </c>
      <c r="H25" s="48">
        <v>0.31569999999999998</v>
      </c>
      <c r="I25" s="26">
        <v>22</v>
      </c>
      <c r="J25" s="26">
        <v>33</v>
      </c>
      <c r="K25" s="48">
        <v>0.66659999999999997</v>
      </c>
      <c r="L25" s="26">
        <v>46</v>
      </c>
      <c r="M25" s="26">
        <v>63</v>
      </c>
      <c r="N25" s="48">
        <v>0.73009999999999997</v>
      </c>
      <c r="O25" s="26">
        <v>19</v>
      </c>
      <c r="P25" s="26">
        <v>50</v>
      </c>
      <c r="Q25" s="48">
        <v>0.38</v>
      </c>
      <c r="R25" s="26">
        <v>93</v>
      </c>
      <c r="S25" s="35">
        <v>165</v>
      </c>
      <c r="T25" s="28">
        <v>0.5636363636363636</v>
      </c>
      <c r="U25" s="40"/>
      <c r="V25" s="26">
        <v>2013</v>
      </c>
      <c r="W25" s="26" t="s">
        <v>38</v>
      </c>
      <c r="X25" s="27" t="s">
        <v>39</v>
      </c>
      <c r="Y25" s="316"/>
      <c r="Z25" s="316"/>
      <c r="AA25" s="316" t="s">
        <v>296</v>
      </c>
      <c r="AB25" s="316"/>
      <c r="AC25" s="26"/>
      <c r="AD25" s="286"/>
      <c r="AE25" s="286"/>
      <c r="AF25" s="286"/>
      <c r="AG25" s="286"/>
      <c r="AH25" s="286"/>
      <c r="AI25" s="286"/>
      <c r="AJ25" s="286"/>
    </row>
    <row r="26" spans="1:36" s="294" customFormat="1" ht="15.6" customHeight="1" x14ac:dyDescent="0.25">
      <c r="A26" s="288"/>
      <c r="B26" s="26">
        <v>2014</v>
      </c>
      <c r="C26" s="26" t="s">
        <v>38</v>
      </c>
      <c r="D26" s="27" t="s">
        <v>39</v>
      </c>
      <c r="E26" s="77">
        <v>30</v>
      </c>
      <c r="F26" s="26">
        <v>17</v>
      </c>
      <c r="G26" s="26">
        <v>28</v>
      </c>
      <c r="H26" s="48">
        <v>0.60709999999999997</v>
      </c>
      <c r="I26" s="26">
        <v>19</v>
      </c>
      <c r="J26" s="26">
        <v>37</v>
      </c>
      <c r="K26" s="48">
        <v>0.51349999999999996</v>
      </c>
      <c r="L26" s="26">
        <v>39</v>
      </c>
      <c r="M26" s="26">
        <v>67</v>
      </c>
      <c r="N26" s="48">
        <v>0.58199999999999996</v>
      </c>
      <c r="O26" s="26">
        <v>50</v>
      </c>
      <c r="P26" s="26">
        <v>91</v>
      </c>
      <c r="Q26" s="48">
        <v>0.5494</v>
      </c>
      <c r="R26" s="26">
        <v>125</v>
      </c>
      <c r="S26" s="35">
        <v>223</v>
      </c>
      <c r="T26" s="28">
        <v>0.5605381165919282</v>
      </c>
      <c r="U26" s="40"/>
      <c r="V26" s="26">
        <v>2014</v>
      </c>
      <c r="W26" s="26" t="s">
        <v>38</v>
      </c>
      <c r="X26" s="27" t="s">
        <v>39</v>
      </c>
      <c r="Y26" s="316"/>
      <c r="Z26" s="316"/>
      <c r="AA26" s="316" t="s">
        <v>306</v>
      </c>
      <c r="AB26" s="316" t="s">
        <v>299</v>
      </c>
      <c r="AC26" s="26"/>
      <c r="AD26" s="286"/>
      <c r="AE26" s="286"/>
      <c r="AF26" s="286"/>
      <c r="AG26" s="286"/>
      <c r="AH26" s="286"/>
      <c r="AI26" s="286"/>
      <c r="AJ26" s="286"/>
    </row>
    <row r="27" spans="1:36" s="294" customFormat="1" ht="15.6" customHeight="1" x14ac:dyDescent="0.25">
      <c r="A27" s="288"/>
      <c r="B27" s="26">
        <v>2015</v>
      </c>
      <c r="C27" s="26" t="s">
        <v>38</v>
      </c>
      <c r="D27" s="27" t="s">
        <v>39</v>
      </c>
      <c r="E27" s="77">
        <v>30</v>
      </c>
      <c r="F27" s="26">
        <v>6</v>
      </c>
      <c r="G27" s="26">
        <v>19</v>
      </c>
      <c r="H27" s="48">
        <v>0.31569999999999998</v>
      </c>
      <c r="I27" s="26">
        <v>14</v>
      </c>
      <c r="J27" s="26">
        <v>35</v>
      </c>
      <c r="K27" s="48">
        <v>0.4</v>
      </c>
      <c r="L27" s="26">
        <v>52</v>
      </c>
      <c r="M27" s="26">
        <v>87</v>
      </c>
      <c r="N27" s="48">
        <v>0.59770000000000001</v>
      </c>
      <c r="O27" s="26">
        <v>62</v>
      </c>
      <c r="P27" s="26">
        <v>108</v>
      </c>
      <c r="Q27" s="48">
        <v>0.57399999999999995</v>
      </c>
      <c r="R27" s="26">
        <v>134</v>
      </c>
      <c r="S27" s="35">
        <v>249</v>
      </c>
      <c r="T27" s="28">
        <v>0.5381526104417671</v>
      </c>
      <c r="U27" s="40"/>
      <c r="V27" s="26">
        <v>2015</v>
      </c>
      <c r="W27" s="26" t="s">
        <v>38</v>
      </c>
      <c r="X27" s="27" t="s">
        <v>39</v>
      </c>
      <c r="Y27" s="316"/>
      <c r="Z27" s="316"/>
      <c r="AA27" s="316" t="s">
        <v>300</v>
      </c>
      <c r="AB27" s="316" t="s">
        <v>41</v>
      </c>
      <c r="AC27" s="26"/>
      <c r="AD27" s="286"/>
      <c r="AE27" s="286"/>
      <c r="AF27" s="286"/>
      <c r="AG27" s="286"/>
      <c r="AH27" s="286"/>
      <c r="AI27" s="286"/>
      <c r="AJ27" s="286"/>
    </row>
    <row r="28" spans="1:36" s="294" customFormat="1" ht="15.6" customHeight="1" x14ac:dyDescent="0.25">
      <c r="A28" s="288"/>
      <c r="B28" s="26">
        <v>2016</v>
      </c>
      <c r="C28" s="26" t="s">
        <v>36</v>
      </c>
      <c r="D28" s="27" t="s">
        <v>39</v>
      </c>
      <c r="E28" s="77">
        <v>28</v>
      </c>
      <c r="F28" s="26">
        <v>2</v>
      </c>
      <c r="G28" s="26">
        <v>5</v>
      </c>
      <c r="H28" s="48">
        <v>0.4</v>
      </c>
      <c r="I28" s="26">
        <v>14</v>
      </c>
      <c r="J28" s="26">
        <v>33</v>
      </c>
      <c r="K28" s="48">
        <v>0.42420000000000002</v>
      </c>
      <c r="L28" s="26">
        <v>51</v>
      </c>
      <c r="M28" s="26">
        <v>66</v>
      </c>
      <c r="N28" s="48">
        <v>0.77270000000000005</v>
      </c>
      <c r="O28" s="26">
        <v>42</v>
      </c>
      <c r="P28" s="26">
        <v>65</v>
      </c>
      <c r="Q28" s="48">
        <v>0.64610000000000001</v>
      </c>
      <c r="R28" s="26">
        <v>109</v>
      </c>
      <c r="S28" s="35">
        <v>169</v>
      </c>
      <c r="T28" s="28">
        <v>0.6449704142011834</v>
      </c>
      <c r="U28" s="40"/>
      <c r="V28" s="26">
        <v>2016</v>
      </c>
      <c r="W28" s="26" t="s">
        <v>36</v>
      </c>
      <c r="X28" s="27" t="s">
        <v>39</v>
      </c>
      <c r="Y28" s="316"/>
      <c r="Z28" s="316"/>
      <c r="AA28" s="316" t="s">
        <v>302</v>
      </c>
      <c r="AB28" s="316" t="s">
        <v>292</v>
      </c>
      <c r="AC28" s="26"/>
      <c r="AD28" s="286"/>
      <c r="AE28" s="286"/>
      <c r="AF28" s="286"/>
      <c r="AG28" s="286"/>
      <c r="AH28" s="286"/>
      <c r="AI28" s="286"/>
      <c r="AJ28" s="286"/>
    </row>
    <row r="29" spans="1:36" s="294" customFormat="1" ht="15.6" customHeight="1" x14ac:dyDescent="0.25">
      <c r="A29" s="288"/>
      <c r="B29" s="26">
        <v>2017</v>
      </c>
      <c r="C29" s="26" t="s">
        <v>36</v>
      </c>
      <c r="D29" s="27" t="s">
        <v>39</v>
      </c>
      <c r="E29" s="77">
        <v>32</v>
      </c>
      <c r="F29" s="26">
        <v>7</v>
      </c>
      <c r="G29" s="26">
        <v>21</v>
      </c>
      <c r="H29" s="48">
        <v>0.33329999999999999</v>
      </c>
      <c r="I29" s="26">
        <v>20</v>
      </c>
      <c r="J29" s="26">
        <v>44</v>
      </c>
      <c r="K29" s="48">
        <v>0.45450000000000002</v>
      </c>
      <c r="L29" s="26">
        <v>66</v>
      </c>
      <c r="M29" s="26">
        <v>88</v>
      </c>
      <c r="N29" s="48">
        <v>0.75</v>
      </c>
      <c r="O29" s="26">
        <v>36</v>
      </c>
      <c r="P29" s="26">
        <v>62</v>
      </c>
      <c r="Q29" s="48">
        <v>0.5806</v>
      </c>
      <c r="R29" s="26">
        <v>129</v>
      </c>
      <c r="S29" s="35">
        <v>215</v>
      </c>
      <c r="T29" s="28">
        <v>0.6</v>
      </c>
      <c r="U29" s="40"/>
      <c r="V29" s="26">
        <v>2017</v>
      </c>
      <c r="W29" s="26" t="s">
        <v>36</v>
      </c>
      <c r="X29" s="27" t="s">
        <v>39</v>
      </c>
      <c r="Y29" s="316"/>
      <c r="Z29" s="316"/>
      <c r="AA29" s="316" t="s">
        <v>290</v>
      </c>
      <c r="AB29" s="316" t="s">
        <v>292</v>
      </c>
      <c r="AC29" s="26"/>
      <c r="AD29" s="286"/>
      <c r="AE29" s="286"/>
      <c r="AF29" s="286"/>
      <c r="AG29" s="286"/>
      <c r="AH29" s="286"/>
      <c r="AI29" s="286"/>
      <c r="AJ29" s="286"/>
    </row>
    <row r="30" spans="1:36" s="294" customFormat="1" ht="15.6" customHeight="1" x14ac:dyDescent="0.25">
      <c r="A30" s="288"/>
      <c r="B30" s="26">
        <v>2018</v>
      </c>
      <c r="C30" s="26" t="s">
        <v>40</v>
      </c>
      <c r="D30" s="27" t="s">
        <v>39</v>
      </c>
      <c r="E30" s="77">
        <v>30</v>
      </c>
      <c r="F30" s="26">
        <v>8</v>
      </c>
      <c r="G30" s="26">
        <v>14</v>
      </c>
      <c r="H30" s="48">
        <v>0.57140000000000002</v>
      </c>
      <c r="I30" s="26">
        <v>27</v>
      </c>
      <c r="J30" s="26">
        <v>46</v>
      </c>
      <c r="K30" s="48">
        <v>0.58689999999999998</v>
      </c>
      <c r="L30" s="26">
        <v>45</v>
      </c>
      <c r="M30" s="26">
        <v>68</v>
      </c>
      <c r="N30" s="48">
        <v>0.66180000000000005</v>
      </c>
      <c r="O30" s="26">
        <v>21</v>
      </c>
      <c r="P30" s="26">
        <v>35</v>
      </c>
      <c r="Q30" s="48">
        <v>0.6</v>
      </c>
      <c r="R30" s="26">
        <v>101</v>
      </c>
      <c r="S30" s="35">
        <v>163</v>
      </c>
      <c r="T30" s="48">
        <v>0.61960000000000004</v>
      </c>
      <c r="U30" s="40"/>
      <c r="V30" s="26">
        <v>2018</v>
      </c>
      <c r="W30" s="26" t="s">
        <v>40</v>
      </c>
      <c r="X30" s="27" t="s">
        <v>39</v>
      </c>
      <c r="Y30" s="316"/>
      <c r="Z30" s="316"/>
      <c r="AA30" s="316"/>
      <c r="AB30" s="316"/>
      <c r="AC30" s="26"/>
      <c r="AD30" s="286"/>
      <c r="AE30" s="286"/>
      <c r="AF30" s="286"/>
      <c r="AG30" s="286"/>
      <c r="AH30" s="286"/>
      <c r="AI30" s="286"/>
      <c r="AJ30" s="286"/>
    </row>
    <row r="31" spans="1:36" s="294" customFormat="1" ht="15.6" customHeight="1" x14ac:dyDescent="0.25">
      <c r="A31" s="288"/>
      <c r="B31" s="26">
        <v>2019</v>
      </c>
      <c r="C31" s="26"/>
      <c r="D31" s="27"/>
      <c r="E31" s="77"/>
      <c r="F31" s="295"/>
      <c r="G31" s="295"/>
      <c r="H31" s="227"/>
      <c r="I31" s="295"/>
      <c r="J31" s="295"/>
      <c r="K31" s="227"/>
      <c r="L31" s="295"/>
      <c r="M31" s="295"/>
      <c r="N31" s="227"/>
      <c r="O31" s="295"/>
      <c r="P31" s="295"/>
      <c r="Q31" s="227"/>
      <c r="R31" s="26"/>
      <c r="S31" s="296"/>
      <c r="T31" s="227"/>
      <c r="U31" s="40"/>
      <c r="V31" s="26">
        <v>2019</v>
      </c>
      <c r="W31" s="26"/>
      <c r="X31" s="27"/>
      <c r="Y31" s="316"/>
      <c r="Z31" s="316"/>
      <c r="AA31" s="316"/>
      <c r="AB31" s="316"/>
      <c r="AC31" s="26"/>
      <c r="AD31" s="286"/>
      <c r="AE31" s="286"/>
      <c r="AF31" s="286"/>
      <c r="AG31" s="286"/>
      <c r="AH31" s="286"/>
      <c r="AI31" s="286"/>
      <c r="AJ31" s="286"/>
    </row>
    <row r="32" spans="1:36" s="294" customFormat="1" ht="15.6" customHeight="1" x14ac:dyDescent="0.25">
      <c r="A32" s="288"/>
      <c r="B32" s="26">
        <v>2020</v>
      </c>
      <c r="C32" s="26" t="s">
        <v>36</v>
      </c>
      <c r="D32" s="27" t="s">
        <v>42</v>
      </c>
      <c r="E32" s="77">
        <v>23</v>
      </c>
      <c r="F32" s="26">
        <v>8</v>
      </c>
      <c r="G32" s="26">
        <v>12</v>
      </c>
      <c r="H32" s="48">
        <v>0.66659999999999997</v>
      </c>
      <c r="I32" s="26">
        <v>21</v>
      </c>
      <c r="J32" s="26">
        <v>35</v>
      </c>
      <c r="K32" s="48">
        <v>0.6</v>
      </c>
      <c r="L32" s="26">
        <v>40</v>
      </c>
      <c r="M32" s="26">
        <v>54</v>
      </c>
      <c r="N32" s="48">
        <v>0.74070000000000003</v>
      </c>
      <c r="O32" s="26">
        <v>24</v>
      </c>
      <c r="P32" s="26">
        <v>54</v>
      </c>
      <c r="Q32" s="48">
        <v>0.44440000000000002</v>
      </c>
      <c r="R32" s="26">
        <v>93</v>
      </c>
      <c r="S32" s="35">
        <v>155</v>
      </c>
      <c r="T32" s="28">
        <v>0.6</v>
      </c>
      <c r="U32" s="40"/>
      <c r="V32" s="26">
        <v>2020</v>
      </c>
      <c r="W32" s="26" t="s">
        <v>36</v>
      </c>
      <c r="X32" s="27" t="s">
        <v>42</v>
      </c>
      <c r="Y32" s="316"/>
      <c r="Z32" s="316"/>
      <c r="AA32" s="316" t="s">
        <v>305</v>
      </c>
      <c r="AB32" s="316"/>
      <c r="AC32" s="26"/>
      <c r="AD32" s="286"/>
      <c r="AE32" s="286"/>
      <c r="AF32" s="286"/>
      <c r="AG32" s="286"/>
      <c r="AH32" s="286"/>
      <c r="AI32" s="286"/>
      <c r="AJ32" s="286"/>
    </row>
    <row r="33" spans="1:36" s="294" customFormat="1" ht="15.6" customHeight="1" x14ac:dyDescent="0.25">
      <c r="A33" s="288"/>
      <c r="B33" s="26">
        <v>2021</v>
      </c>
      <c r="C33" s="26" t="s">
        <v>36</v>
      </c>
      <c r="D33" s="29" t="s">
        <v>42</v>
      </c>
      <c r="E33" s="77">
        <v>14</v>
      </c>
      <c r="F33" s="295">
        <v>2</v>
      </c>
      <c r="G33" s="295">
        <v>6</v>
      </c>
      <c r="H33" s="227">
        <f t="shared" ref="H33:H34" si="10">PRODUCT(F33/G33)</f>
        <v>0.33333333333333331</v>
      </c>
      <c r="I33" s="295">
        <v>4</v>
      </c>
      <c r="J33" s="295">
        <v>16</v>
      </c>
      <c r="K33" s="227">
        <f t="shared" ref="K33:K34" si="11">PRODUCT(I33/J33)</f>
        <v>0.25</v>
      </c>
      <c r="L33" s="295">
        <v>25</v>
      </c>
      <c r="M33" s="295">
        <v>39</v>
      </c>
      <c r="N33" s="227">
        <f t="shared" ref="N33:N34" si="12">PRODUCT(L33/M33)</f>
        <v>0.64102564102564108</v>
      </c>
      <c r="O33" s="295">
        <v>18</v>
      </c>
      <c r="P33" s="295">
        <v>43</v>
      </c>
      <c r="Q33" s="227">
        <f t="shared" ref="Q33:Q34" si="13">PRODUCT(O33/P33)</f>
        <v>0.41860465116279072</v>
      </c>
      <c r="R33" s="26">
        <v>49</v>
      </c>
      <c r="S33" s="296">
        <v>104</v>
      </c>
      <c r="T33" s="227">
        <f t="shared" ref="T33:T34" si="14">PRODUCT(R33/S33)</f>
        <v>0.47115384615384615</v>
      </c>
      <c r="U33" s="40"/>
      <c r="V33" s="26">
        <v>2021</v>
      </c>
      <c r="W33" s="26" t="s">
        <v>36</v>
      </c>
      <c r="X33" s="29" t="s">
        <v>42</v>
      </c>
      <c r="Y33" s="316"/>
      <c r="Z33" s="316"/>
      <c r="AA33" s="316"/>
      <c r="AB33" s="316" t="s">
        <v>292</v>
      </c>
      <c r="AC33" s="26"/>
      <c r="AD33" s="286"/>
      <c r="AE33" s="286"/>
      <c r="AF33" s="286"/>
      <c r="AG33" s="286"/>
      <c r="AH33" s="286"/>
      <c r="AI33" s="286"/>
      <c r="AJ33" s="286"/>
    </row>
    <row r="34" spans="1:36" s="294" customFormat="1" ht="15.6" customHeight="1" x14ac:dyDescent="0.25">
      <c r="A34" s="288"/>
      <c r="B34" s="26">
        <v>2022</v>
      </c>
      <c r="C34" s="266" t="s">
        <v>56</v>
      </c>
      <c r="D34" s="267" t="s">
        <v>676</v>
      </c>
      <c r="E34" s="77">
        <v>25</v>
      </c>
      <c r="F34" s="295">
        <v>2</v>
      </c>
      <c r="G34" s="295">
        <v>8</v>
      </c>
      <c r="H34" s="227">
        <f t="shared" si="10"/>
        <v>0.25</v>
      </c>
      <c r="I34" s="295">
        <v>9</v>
      </c>
      <c r="J34" s="295">
        <v>16</v>
      </c>
      <c r="K34" s="227">
        <f t="shared" si="11"/>
        <v>0.5625</v>
      </c>
      <c r="L34" s="295">
        <v>26</v>
      </c>
      <c r="M34" s="295">
        <v>53</v>
      </c>
      <c r="N34" s="227">
        <f t="shared" si="12"/>
        <v>0.49056603773584906</v>
      </c>
      <c r="O34" s="295">
        <v>33</v>
      </c>
      <c r="P34" s="295">
        <v>89</v>
      </c>
      <c r="Q34" s="227">
        <f t="shared" si="13"/>
        <v>0.3707865168539326</v>
      </c>
      <c r="R34" s="26">
        <v>70</v>
      </c>
      <c r="S34" s="296">
        <v>166</v>
      </c>
      <c r="T34" s="227">
        <f t="shared" si="14"/>
        <v>0.42168674698795183</v>
      </c>
      <c r="U34" s="40"/>
      <c r="V34" s="26">
        <v>2022</v>
      </c>
      <c r="W34" s="266" t="s">
        <v>56</v>
      </c>
      <c r="X34" s="267" t="s">
        <v>676</v>
      </c>
      <c r="Y34" s="314"/>
      <c r="Z34" s="314"/>
      <c r="AA34" s="314"/>
      <c r="AB34" s="314" t="s">
        <v>292</v>
      </c>
      <c r="AC34" s="295"/>
      <c r="AD34" s="286"/>
      <c r="AE34" s="286"/>
      <c r="AF34" s="286"/>
      <c r="AG34" s="286"/>
      <c r="AH34" s="286"/>
      <c r="AI34" s="286"/>
      <c r="AJ34" s="286"/>
    </row>
    <row r="35" spans="1:36" s="294" customFormat="1" ht="15.6" customHeight="1" x14ac:dyDescent="0.25">
      <c r="A35" s="288"/>
      <c r="B35" s="18" t="s">
        <v>6</v>
      </c>
      <c r="C35" s="19"/>
      <c r="D35" s="17"/>
      <c r="E35" s="17">
        <f>SUM(E4:E34)</f>
        <v>780</v>
      </c>
      <c r="F35" s="20">
        <f>SUM(F4:F34)</f>
        <v>419</v>
      </c>
      <c r="G35" s="20">
        <f>SUM(G4:G34)</f>
        <v>779</v>
      </c>
      <c r="H35" s="297">
        <f>PRODUCT(F35/G35)</f>
        <v>0.53786906290115533</v>
      </c>
      <c r="I35" s="20">
        <f>SUM(I4:I34)</f>
        <v>713</v>
      </c>
      <c r="J35" s="20">
        <f>SUM(J4:J34)</f>
        <v>1241</v>
      </c>
      <c r="K35" s="297">
        <f>PRODUCT(I35/J35)</f>
        <v>0.57453666398066072</v>
      </c>
      <c r="L35" s="20">
        <f>SUM(L4:L34)</f>
        <v>1332</v>
      </c>
      <c r="M35" s="20">
        <f>SUM(M4:M34)</f>
        <v>1975</v>
      </c>
      <c r="N35" s="297">
        <f>PRODUCT(L35/M35)</f>
        <v>0.6744303797468354</v>
      </c>
      <c r="O35" s="20">
        <f>SUM(O4:O34)</f>
        <v>894</v>
      </c>
      <c r="P35" s="20">
        <f>SUM(P4:P34)</f>
        <v>1884</v>
      </c>
      <c r="Q35" s="297">
        <f>PRODUCT(O35/P35)</f>
        <v>0.47452229299363058</v>
      </c>
      <c r="R35" s="20">
        <f>SUM(R4:R34)</f>
        <v>3358</v>
      </c>
      <c r="S35" s="20">
        <f>SUM(S4:S34)</f>
        <v>5879</v>
      </c>
      <c r="T35" s="297">
        <f>PRODUCT(R35/S35)</f>
        <v>0.57118557577819362</v>
      </c>
      <c r="U35" s="40"/>
      <c r="V35" s="19"/>
      <c r="W35" s="16"/>
      <c r="X35" s="293"/>
      <c r="Y35" s="16"/>
      <c r="Z35" s="16"/>
      <c r="AA35" s="16"/>
      <c r="AB35" s="16"/>
      <c r="AC35" s="17"/>
      <c r="AD35" s="286"/>
      <c r="AE35" s="286"/>
      <c r="AF35" s="286"/>
      <c r="AG35" s="286"/>
      <c r="AH35" s="286"/>
      <c r="AI35" s="286"/>
      <c r="AJ35" s="286"/>
    </row>
    <row r="36" spans="1:36" s="294" customFormat="1" ht="15.6" customHeight="1" x14ac:dyDescent="0.25">
      <c r="A36" s="298"/>
      <c r="B36" s="286"/>
      <c r="C36" s="286"/>
      <c r="D36" s="286"/>
      <c r="E36" s="40"/>
      <c r="F36" s="286"/>
      <c r="G36" s="286"/>
      <c r="H36" s="299"/>
      <c r="I36" s="286"/>
      <c r="J36" s="286"/>
      <c r="K36" s="300"/>
      <c r="L36" s="286"/>
      <c r="M36" s="286"/>
      <c r="N36" s="286"/>
      <c r="O36" s="286"/>
      <c r="P36" s="286"/>
      <c r="Q36" s="286"/>
      <c r="R36" s="286"/>
      <c r="S36" s="286"/>
      <c r="T36" s="286"/>
      <c r="U36" s="40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</row>
    <row r="37" spans="1:36" ht="15.6" customHeight="1" x14ac:dyDescent="0.25">
      <c r="A37" s="288"/>
      <c r="B37" s="12" t="s">
        <v>700</v>
      </c>
      <c r="C37" s="13"/>
      <c r="D37" s="283"/>
      <c r="E37" s="13"/>
      <c r="F37" s="159"/>
      <c r="G37" s="73"/>
      <c r="H37" s="13"/>
      <c r="I37" s="159"/>
      <c r="J37" s="73"/>
      <c r="K37" s="13"/>
      <c r="L37" s="159"/>
      <c r="M37" s="73"/>
      <c r="N37" s="13"/>
      <c r="O37" s="159"/>
      <c r="P37" s="73"/>
      <c r="Q37" s="13"/>
      <c r="R37" s="159"/>
      <c r="S37" s="73"/>
      <c r="T37" s="30"/>
      <c r="U37" s="286"/>
      <c r="V37" s="12" t="s">
        <v>718</v>
      </c>
      <c r="W37" s="13"/>
      <c r="X37" s="283"/>
      <c r="Y37" s="73"/>
      <c r="Z37" s="73"/>
      <c r="AA37" s="73"/>
      <c r="AB37" s="73"/>
      <c r="AC37" s="32"/>
      <c r="AD37" s="286"/>
      <c r="AE37" s="286"/>
      <c r="AF37" s="286"/>
      <c r="AG37" s="286"/>
      <c r="AH37" s="286"/>
      <c r="AI37" s="286"/>
      <c r="AJ37" s="286"/>
    </row>
    <row r="38" spans="1:36" s="294" customFormat="1" ht="15.6" customHeight="1" x14ac:dyDescent="0.25">
      <c r="A38" s="288"/>
      <c r="B38" s="19"/>
      <c r="C38" s="16"/>
      <c r="D38" s="289"/>
      <c r="E38" s="203"/>
      <c r="F38" s="290"/>
      <c r="G38" s="203" t="s">
        <v>15</v>
      </c>
      <c r="H38" s="291"/>
      <c r="I38" s="290"/>
      <c r="J38" s="203" t="s">
        <v>16</v>
      </c>
      <c r="K38" s="292"/>
      <c r="L38" s="290"/>
      <c r="M38" s="203" t="s">
        <v>17</v>
      </c>
      <c r="N38" s="246"/>
      <c r="O38" s="290"/>
      <c r="P38" s="203" t="s">
        <v>18</v>
      </c>
      <c r="Q38" s="246"/>
      <c r="R38" s="290"/>
      <c r="S38" s="203" t="s">
        <v>6</v>
      </c>
      <c r="T38" s="246"/>
      <c r="U38" s="40"/>
      <c r="V38" s="19"/>
      <c r="W38" s="16"/>
      <c r="X38" s="293"/>
      <c r="Y38" s="16"/>
      <c r="Z38" s="16"/>
      <c r="AA38" s="16"/>
      <c r="AB38" s="16"/>
      <c r="AC38" s="17"/>
      <c r="AD38" s="286"/>
      <c r="AE38" s="286"/>
      <c r="AF38" s="286"/>
      <c r="AG38" s="286"/>
      <c r="AH38" s="286"/>
      <c r="AI38" s="286"/>
      <c r="AJ38" s="286"/>
    </row>
    <row r="39" spans="1:36" ht="15.6" customHeight="1" x14ac:dyDescent="0.25">
      <c r="A39" s="288"/>
      <c r="B39" s="19" t="s">
        <v>0</v>
      </c>
      <c r="C39" s="16" t="s">
        <v>3</v>
      </c>
      <c r="D39" s="289" t="s">
        <v>1</v>
      </c>
      <c r="E39" s="16" t="s">
        <v>2</v>
      </c>
      <c r="F39" s="19" t="s">
        <v>14</v>
      </c>
      <c r="G39" s="16" t="s">
        <v>697</v>
      </c>
      <c r="H39" s="144" t="s">
        <v>699</v>
      </c>
      <c r="I39" s="19" t="s">
        <v>14</v>
      </c>
      <c r="J39" s="16" t="s">
        <v>697</v>
      </c>
      <c r="K39" s="144" t="s">
        <v>699</v>
      </c>
      <c r="L39" s="19" t="s">
        <v>14</v>
      </c>
      <c r="M39" s="16" t="s">
        <v>697</v>
      </c>
      <c r="N39" s="144" t="s">
        <v>699</v>
      </c>
      <c r="O39" s="19" t="s">
        <v>14</v>
      </c>
      <c r="P39" s="16" t="s">
        <v>697</v>
      </c>
      <c r="Q39" s="144" t="s">
        <v>699</v>
      </c>
      <c r="R39" s="19" t="s">
        <v>14</v>
      </c>
      <c r="S39" s="16" t="s">
        <v>697</v>
      </c>
      <c r="T39" s="144" t="s">
        <v>699</v>
      </c>
      <c r="U39" s="40"/>
      <c r="V39" s="19" t="s">
        <v>0</v>
      </c>
      <c r="W39" s="16" t="s">
        <v>3</v>
      </c>
      <c r="X39" s="289" t="s">
        <v>1</v>
      </c>
      <c r="Y39" s="19" t="s">
        <v>15</v>
      </c>
      <c r="Z39" s="16" t="s">
        <v>16</v>
      </c>
      <c r="AA39" s="16" t="s">
        <v>17</v>
      </c>
      <c r="AB39" s="16" t="s">
        <v>18</v>
      </c>
      <c r="AC39" s="17" t="s">
        <v>14</v>
      </c>
      <c r="AD39" s="286"/>
      <c r="AE39" s="286"/>
      <c r="AF39" s="286"/>
      <c r="AG39" s="286"/>
      <c r="AH39" s="286"/>
      <c r="AI39" s="286"/>
      <c r="AJ39" s="286"/>
    </row>
    <row r="40" spans="1:36" ht="15.6" customHeight="1" x14ac:dyDescent="0.25">
      <c r="A40" s="288"/>
      <c r="B40" s="26">
        <v>1995</v>
      </c>
      <c r="C40" s="26" t="s">
        <v>33</v>
      </c>
      <c r="D40" s="27" t="s">
        <v>32</v>
      </c>
      <c r="E40" s="77">
        <v>5</v>
      </c>
      <c r="F40" s="26">
        <v>4</v>
      </c>
      <c r="G40" s="26">
        <v>13</v>
      </c>
      <c r="H40" s="28">
        <f t="shared" ref="H40" si="15">PRODUCT(F40/G40)</f>
        <v>0.30769230769230771</v>
      </c>
      <c r="I40" s="26">
        <v>1</v>
      </c>
      <c r="J40" s="26">
        <v>6</v>
      </c>
      <c r="K40" s="28">
        <f t="shared" ref="K40" si="16">PRODUCT(I40/J40)</f>
        <v>0.16666666666666666</v>
      </c>
      <c r="L40" s="26">
        <v>3</v>
      </c>
      <c r="M40" s="26">
        <v>4</v>
      </c>
      <c r="N40" s="28">
        <f t="shared" ref="N40" si="17">PRODUCT(L40/M40)</f>
        <v>0.75</v>
      </c>
      <c r="O40" s="26">
        <v>2</v>
      </c>
      <c r="P40" s="26">
        <v>8</v>
      </c>
      <c r="Q40" s="28">
        <f t="shared" ref="Q40" si="18">PRODUCT(O40/P40)</f>
        <v>0.25</v>
      </c>
      <c r="R40" s="26">
        <f t="shared" ref="R40:S40" si="19">PRODUCT(F40+I40+L40+O40)</f>
        <v>10</v>
      </c>
      <c r="S40" s="26">
        <f t="shared" si="19"/>
        <v>31</v>
      </c>
      <c r="T40" s="28">
        <f t="shared" ref="T40" si="20">PRODUCT(R40/S40)</f>
        <v>0.32258064516129031</v>
      </c>
      <c r="U40" s="286"/>
      <c r="V40" s="26">
        <v>1995</v>
      </c>
      <c r="W40" s="26" t="s">
        <v>33</v>
      </c>
      <c r="X40" s="27" t="s">
        <v>32</v>
      </c>
      <c r="Y40" s="316"/>
      <c r="Z40" s="316"/>
      <c r="AA40" s="316"/>
      <c r="AB40" s="316"/>
      <c r="AC40" s="26"/>
      <c r="AD40" s="286"/>
      <c r="AE40" s="286"/>
      <c r="AF40" s="286"/>
      <c r="AG40" s="286"/>
      <c r="AH40" s="286"/>
      <c r="AI40" s="286"/>
      <c r="AJ40" s="286"/>
    </row>
    <row r="41" spans="1:36" ht="15.6" customHeight="1" x14ac:dyDescent="0.25">
      <c r="A41" s="288"/>
      <c r="B41" s="26">
        <v>1996</v>
      </c>
      <c r="C41" s="26" t="s">
        <v>34</v>
      </c>
      <c r="D41" s="27" t="s">
        <v>35</v>
      </c>
      <c r="E41" s="77">
        <v>4</v>
      </c>
      <c r="F41" s="295">
        <v>3</v>
      </c>
      <c r="G41" s="295">
        <v>5</v>
      </c>
      <c r="H41" s="227">
        <v>0.6</v>
      </c>
      <c r="I41" s="295">
        <v>4</v>
      </c>
      <c r="J41" s="295">
        <v>10</v>
      </c>
      <c r="K41" s="227">
        <v>0.4</v>
      </c>
      <c r="L41" s="295">
        <v>8</v>
      </c>
      <c r="M41" s="295">
        <v>10</v>
      </c>
      <c r="N41" s="227">
        <v>0.8</v>
      </c>
      <c r="O41" s="295">
        <v>2</v>
      </c>
      <c r="P41" s="295">
        <v>8</v>
      </c>
      <c r="Q41" s="227">
        <v>0.25</v>
      </c>
      <c r="R41" s="30">
        <v>17</v>
      </c>
      <c r="S41" s="296">
        <v>33</v>
      </c>
      <c r="T41" s="28">
        <v>0.51515151515151514</v>
      </c>
      <c r="U41" s="286"/>
      <c r="V41" s="26">
        <v>1996</v>
      </c>
      <c r="W41" s="26" t="s">
        <v>34</v>
      </c>
      <c r="X41" s="27" t="s">
        <v>35</v>
      </c>
      <c r="Y41" s="316"/>
      <c r="Z41" s="316"/>
      <c r="AA41" s="316" t="s">
        <v>292</v>
      </c>
      <c r="AB41" s="316"/>
      <c r="AC41" s="26"/>
      <c r="AD41" s="286"/>
      <c r="AE41" s="286"/>
      <c r="AF41" s="286"/>
      <c r="AG41" s="286"/>
      <c r="AH41" s="286"/>
      <c r="AI41" s="286"/>
      <c r="AJ41" s="286"/>
    </row>
    <row r="42" spans="1:36" ht="15.6" customHeight="1" x14ac:dyDescent="0.25">
      <c r="A42" s="288"/>
      <c r="B42" s="26">
        <v>1997</v>
      </c>
      <c r="C42" s="26" t="s">
        <v>36</v>
      </c>
      <c r="D42" s="27" t="s">
        <v>32</v>
      </c>
      <c r="E42" s="77">
        <v>9</v>
      </c>
      <c r="F42" s="295">
        <v>7</v>
      </c>
      <c r="G42" s="295">
        <v>9</v>
      </c>
      <c r="H42" s="227">
        <v>0.77777777777777779</v>
      </c>
      <c r="I42" s="295">
        <v>11</v>
      </c>
      <c r="J42" s="295">
        <v>14</v>
      </c>
      <c r="K42" s="227">
        <v>0.7857142857142857</v>
      </c>
      <c r="L42" s="295">
        <v>7</v>
      </c>
      <c r="M42" s="295">
        <v>16</v>
      </c>
      <c r="N42" s="227">
        <v>0.4375</v>
      </c>
      <c r="O42" s="295">
        <v>8</v>
      </c>
      <c r="P42" s="295">
        <v>18</v>
      </c>
      <c r="Q42" s="227">
        <v>0.44444444444444442</v>
      </c>
      <c r="R42" s="26">
        <v>33</v>
      </c>
      <c r="S42" s="296">
        <v>57</v>
      </c>
      <c r="T42" s="28">
        <v>0.57894736842105265</v>
      </c>
      <c r="U42" s="286"/>
      <c r="V42" s="26">
        <v>1997</v>
      </c>
      <c r="W42" s="26" t="s">
        <v>36</v>
      </c>
      <c r="X42" s="27" t="s">
        <v>32</v>
      </c>
      <c r="Y42" s="316"/>
      <c r="Z42" s="316" t="s">
        <v>296</v>
      </c>
      <c r="AA42" s="316" t="s">
        <v>498</v>
      </c>
      <c r="AB42" s="316" t="s">
        <v>299</v>
      </c>
      <c r="AC42" s="26" t="s">
        <v>520</v>
      </c>
      <c r="AD42" s="286"/>
      <c r="AE42" s="286"/>
      <c r="AF42" s="286"/>
      <c r="AG42" s="286"/>
      <c r="AH42" s="286"/>
      <c r="AI42" s="286"/>
      <c r="AJ42" s="286"/>
    </row>
    <row r="43" spans="1:36" ht="15.6" customHeight="1" x14ac:dyDescent="0.25">
      <c r="A43" s="288"/>
      <c r="B43" s="26">
        <v>1998</v>
      </c>
      <c r="C43" s="26" t="s">
        <v>37</v>
      </c>
      <c r="D43" s="27" t="s">
        <v>32</v>
      </c>
      <c r="E43" s="77">
        <v>9</v>
      </c>
      <c r="F43" s="295">
        <v>7</v>
      </c>
      <c r="G43" s="295">
        <v>10</v>
      </c>
      <c r="H43" s="227">
        <v>0.7</v>
      </c>
      <c r="I43" s="295">
        <v>10</v>
      </c>
      <c r="J43" s="295">
        <v>17</v>
      </c>
      <c r="K43" s="227">
        <v>0.58823529411764708</v>
      </c>
      <c r="L43" s="295">
        <v>10</v>
      </c>
      <c r="M43" s="295">
        <v>18</v>
      </c>
      <c r="N43" s="227">
        <v>0.55555555555555558</v>
      </c>
      <c r="O43" s="295">
        <v>7</v>
      </c>
      <c r="P43" s="295">
        <v>20</v>
      </c>
      <c r="Q43" s="227">
        <v>0.35</v>
      </c>
      <c r="R43" s="26">
        <v>34</v>
      </c>
      <c r="S43" s="296">
        <v>65</v>
      </c>
      <c r="T43" s="28">
        <v>0.52307692307692311</v>
      </c>
      <c r="U43" s="286"/>
      <c r="V43" s="26">
        <v>1998</v>
      </c>
      <c r="W43" s="26" t="s">
        <v>37</v>
      </c>
      <c r="X43" s="27" t="s">
        <v>32</v>
      </c>
      <c r="Y43" s="316"/>
      <c r="Z43" s="316" t="s">
        <v>302</v>
      </c>
      <c r="AA43" s="316" t="s">
        <v>299</v>
      </c>
      <c r="AB43" s="316" t="s">
        <v>31</v>
      </c>
      <c r="AC43" s="26" t="s">
        <v>292</v>
      </c>
      <c r="AD43" s="286"/>
      <c r="AE43" s="286"/>
      <c r="AF43" s="286"/>
      <c r="AG43" s="286"/>
      <c r="AH43" s="286"/>
      <c r="AI43" s="286"/>
      <c r="AJ43" s="286"/>
    </row>
    <row r="44" spans="1:36" ht="15.6" customHeight="1" x14ac:dyDescent="0.25">
      <c r="A44" s="288"/>
      <c r="B44" s="26">
        <v>1999</v>
      </c>
      <c r="C44" s="26" t="s">
        <v>38</v>
      </c>
      <c r="D44" s="27" t="s">
        <v>32</v>
      </c>
      <c r="E44" s="77">
        <v>9</v>
      </c>
      <c r="F44" s="295">
        <v>9</v>
      </c>
      <c r="G44" s="295">
        <v>15</v>
      </c>
      <c r="H44" s="227">
        <v>0.6</v>
      </c>
      <c r="I44" s="295">
        <v>8</v>
      </c>
      <c r="J44" s="295">
        <v>13</v>
      </c>
      <c r="K44" s="227">
        <v>0.61538461538461542</v>
      </c>
      <c r="L44" s="295">
        <v>14</v>
      </c>
      <c r="M44" s="295">
        <v>19</v>
      </c>
      <c r="N44" s="227">
        <v>0.73684210526315785</v>
      </c>
      <c r="O44" s="295">
        <v>9</v>
      </c>
      <c r="P44" s="295">
        <v>25</v>
      </c>
      <c r="Q44" s="227">
        <v>0.36</v>
      </c>
      <c r="R44" s="26">
        <v>40</v>
      </c>
      <c r="S44" s="296">
        <v>72</v>
      </c>
      <c r="T44" s="28">
        <v>0.55555555555555558</v>
      </c>
      <c r="U44" s="286"/>
      <c r="V44" s="26">
        <v>1999</v>
      </c>
      <c r="W44" s="26" t="s">
        <v>38</v>
      </c>
      <c r="X44" s="27" t="s">
        <v>32</v>
      </c>
      <c r="Y44" s="316" t="s">
        <v>293</v>
      </c>
      <c r="Z44" s="316" t="s">
        <v>292</v>
      </c>
      <c r="AA44" s="316" t="s">
        <v>56</v>
      </c>
      <c r="AB44" s="316" t="s">
        <v>56</v>
      </c>
      <c r="AC44" s="26" t="s">
        <v>300</v>
      </c>
      <c r="AD44" s="286"/>
      <c r="AE44" s="286"/>
      <c r="AF44" s="286"/>
      <c r="AG44" s="286"/>
      <c r="AH44" s="286"/>
      <c r="AI44" s="286"/>
      <c r="AJ44" s="286"/>
    </row>
    <row r="45" spans="1:36" ht="15.6" customHeight="1" x14ac:dyDescent="0.25">
      <c r="A45" s="288"/>
      <c r="B45" s="26">
        <v>2000</v>
      </c>
      <c r="C45" s="26" t="s">
        <v>36</v>
      </c>
      <c r="D45" s="27" t="s">
        <v>39</v>
      </c>
      <c r="E45" s="77">
        <v>12</v>
      </c>
      <c r="F45" s="295">
        <v>7</v>
      </c>
      <c r="G45" s="295">
        <v>12</v>
      </c>
      <c r="H45" s="227">
        <f t="shared" ref="H45" si="21">PRODUCT(F45/G45)</f>
        <v>0.58333333333333337</v>
      </c>
      <c r="I45" s="295">
        <v>14</v>
      </c>
      <c r="J45" s="295">
        <v>22</v>
      </c>
      <c r="K45" s="227">
        <f t="shared" ref="K45" si="22">PRODUCT(I45/J45)</f>
        <v>0.63636363636363635</v>
      </c>
      <c r="L45" s="295">
        <v>28</v>
      </c>
      <c r="M45" s="295">
        <v>42</v>
      </c>
      <c r="N45" s="227">
        <f t="shared" ref="N45" si="23">PRODUCT(L45/M45)</f>
        <v>0.66666666666666663</v>
      </c>
      <c r="O45" s="295">
        <v>8</v>
      </c>
      <c r="P45" s="295">
        <v>23</v>
      </c>
      <c r="Q45" s="227">
        <f t="shared" ref="Q45" si="24">PRODUCT(O45/P45)</f>
        <v>0.34782608695652173</v>
      </c>
      <c r="R45" s="26">
        <v>57</v>
      </c>
      <c r="S45" s="296">
        <v>99</v>
      </c>
      <c r="T45" s="28">
        <v>0.57599999999999996</v>
      </c>
      <c r="U45" s="286"/>
      <c r="V45" s="26">
        <v>2000</v>
      </c>
      <c r="W45" s="26" t="s">
        <v>36</v>
      </c>
      <c r="X45" s="27" t="s">
        <v>39</v>
      </c>
      <c r="Y45" s="316"/>
      <c r="Z45" s="316" t="s">
        <v>299</v>
      </c>
      <c r="AA45" s="316" t="s">
        <v>40</v>
      </c>
      <c r="AB45" s="316" t="s">
        <v>31</v>
      </c>
      <c r="AC45" s="26" t="s">
        <v>55</v>
      </c>
      <c r="AD45" s="286"/>
      <c r="AE45" s="286"/>
      <c r="AF45" s="286"/>
      <c r="AG45" s="286"/>
      <c r="AH45" s="286"/>
      <c r="AI45" s="286"/>
      <c r="AJ45" s="286"/>
    </row>
    <row r="46" spans="1:36" ht="15.6" customHeight="1" x14ac:dyDescent="0.25">
      <c r="A46" s="288"/>
      <c r="B46" s="26">
        <v>2001</v>
      </c>
      <c r="C46" s="26" t="s">
        <v>38</v>
      </c>
      <c r="D46" s="27" t="s">
        <v>39</v>
      </c>
      <c r="E46" s="77">
        <v>9</v>
      </c>
      <c r="F46" s="26">
        <v>2</v>
      </c>
      <c r="G46" s="26">
        <v>3</v>
      </c>
      <c r="H46" s="28">
        <v>0.66669999999999996</v>
      </c>
      <c r="I46" s="26">
        <v>4</v>
      </c>
      <c r="J46" s="26">
        <v>11</v>
      </c>
      <c r="K46" s="28">
        <v>0.36359999999999998</v>
      </c>
      <c r="L46" s="26">
        <v>23</v>
      </c>
      <c r="M46" s="26">
        <v>28</v>
      </c>
      <c r="N46" s="28">
        <v>0.82140000000000002</v>
      </c>
      <c r="O46" s="26">
        <v>11</v>
      </c>
      <c r="P46" s="26">
        <v>24</v>
      </c>
      <c r="Q46" s="28">
        <v>0.45829999999999999</v>
      </c>
      <c r="R46" s="26">
        <v>40</v>
      </c>
      <c r="S46" s="35">
        <v>66</v>
      </c>
      <c r="T46" s="48">
        <v>0.60609999999999997</v>
      </c>
      <c r="U46" s="286"/>
      <c r="V46" s="26">
        <v>2001</v>
      </c>
      <c r="W46" s="26" t="s">
        <v>38</v>
      </c>
      <c r="X46" s="27" t="s">
        <v>39</v>
      </c>
      <c r="Y46" s="316"/>
      <c r="Z46" s="316"/>
      <c r="AA46" s="316" t="s">
        <v>34</v>
      </c>
      <c r="AB46" s="316" t="s">
        <v>31</v>
      </c>
      <c r="AC46" s="26" t="s">
        <v>298</v>
      </c>
      <c r="AD46" s="286"/>
      <c r="AE46" s="286"/>
      <c r="AF46" s="286"/>
      <c r="AG46" s="286"/>
      <c r="AH46" s="286"/>
      <c r="AI46" s="286"/>
      <c r="AJ46" s="286"/>
    </row>
    <row r="47" spans="1:36" ht="15.6" customHeight="1" x14ac:dyDescent="0.25">
      <c r="A47" s="288"/>
      <c r="B47" s="26">
        <v>2002</v>
      </c>
      <c r="C47" s="26" t="s">
        <v>38</v>
      </c>
      <c r="D47" s="27" t="s">
        <v>39</v>
      </c>
      <c r="E47" s="77">
        <v>10</v>
      </c>
      <c r="F47" s="26">
        <v>4</v>
      </c>
      <c r="G47" s="26">
        <v>6</v>
      </c>
      <c r="H47" s="28">
        <v>0.66669999999999996</v>
      </c>
      <c r="I47" s="26">
        <v>11</v>
      </c>
      <c r="J47" s="26">
        <v>17</v>
      </c>
      <c r="K47" s="28">
        <v>0.64710000000000001</v>
      </c>
      <c r="L47" s="26">
        <v>25</v>
      </c>
      <c r="M47" s="26">
        <v>33</v>
      </c>
      <c r="N47" s="28">
        <v>0.75760000000000005</v>
      </c>
      <c r="O47" s="26">
        <v>9</v>
      </c>
      <c r="P47" s="26">
        <v>21</v>
      </c>
      <c r="Q47" s="28">
        <v>0.42859999999999998</v>
      </c>
      <c r="R47" s="26">
        <v>49</v>
      </c>
      <c r="S47" s="35">
        <v>77</v>
      </c>
      <c r="T47" s="28">
        <v>0.63639999999999997</v>
      </c>
      <c r="U47" s="286"/>
      <c r="V47" s="26">
        <v>2002</v>
      </c>
      <c r="W47" s="26" t="s">
        <v>38</v>
      </c>
      <c r="X47" s="27" t="s">
        <v>39</v>
      </c>
      <c r="Y47" s="316"/>
      <c r="Z47" s="316" t="s">
        <v>303</v>
      </c>
      <c r="AA47" s="316" t="s">
        <v>33</v>
      </c>
      <c r="AB47" s="316" t="s">
        <v>56</v>
      </c>
      <c r="AC47" s="26" t="s">
        <v>33</v>
      </c>
      <c r="AD47" s="286"/>
      <c r="AE47" s="286"/>
      <c r="AF47" s="286"/>
      <c r="AG47" s="286"/>
      <c r="AH47" s="286"/>
      <c r="AI47" s="286"/>
      <c r="AJ47" s="286"/>
    </row>
    <row r="48" spans="1:36" ht="15.6" customHeight="1" x14ac:dyDescent="0.25">
      <c r="A48" s="288"/>
      <c r="B48" s="26">
        <v>2003</v>
      </c>
      <c r="C48" s="26" t="s">
        <v>38</v>
      </c>
      <c r="D48" s="27" t="s">
        <v>39</v>
      </c>
      <c r="E48" s="77">
        <v>11</v>
      </c>
      <c r="F48" s="26">
        <v>5</v>
      </c>
      <c r="G48" s="26">
        <v>8</v>
      </c>
      <c r="H48" s="28">
        <v>0.625</v>
      </c>
      <c r="I48" s="26">
        <v>12</v>
      </c>
      <c r="J48" s="26">
        <v>24</v>
      </c>
      <c r="K48" s="28">
        <v>0.5</v>
      </c>
      <c r="L48" s="26">
        <v>33</v>
      </c>
      <c r="M48" s="26">
        <v>42</v>
      </c>
      <c r="N48" s="28">
        <v>0.78569999999999995</v>
      </c>
      <c r="O48" s="26">
        <v>7</v>
      </c>
      <c r="P48" s="26">
        <v>19</v>
      </c>
      <c r="Q48" s="28">
        <v>0.36840000000000001</v>
      </c>
      <c r="R48" s="26">
        <v>57</v>
      </c>
      <c r="S48" s="35">
        <v>93</v>
      </c>
      <c r="T48" s="48">
        <v>0.6129</v>
      </c>
      <c r="U48" s="286"/>
      <c r="V48" s="26">
        <v>2003</v>
      </c>
      <c r="W48" s="26" t="s">
        <v>38</v>
      </c>
      <c r="X48" s="27" t="s">
        <v>39</v>
      </c>
      <c r="Y48" s="316"/>
      <c r="Z48" s="316" t="s">
        <v>294</v>
      </c>
      <c r="AA48" s="316" t="s">
        <v>37</v>
      </c>
      <c r="AB48" s="316" t="s">
        <v>298</v>
      </c>
      <c r="AC48" s="26" t="s">
        <v>299</v>
      </c>
      <c r="AD48" s="286"/>
      <c r="AE48" s="286"/>
      <c r="AF48" s="286"/>
      <c r="AG48" s="286"/>
      <c r="AH48" s="286"/>
      <c r="AI48" s="286"/>
      <c r="AJ48" s="286"/>
    </row>
    <row r="49" spans="1:36" ht="15.6" customHeight="1" x14ac:dyDescent="0.25">
      <c r="A49" s="288"/>
      <c r="B49" s="26">
        <v>2004</v>
      </c>
      <c r="C49" s="26" t="s">
        <v>36</v>
      </c>
      <c r="D49" s="27" t="s">
        <v>32</v>
      </c>
      <c r="E49" s="77">
        <v>14</v>
      </c>
      <c r="F49" s="26">
        <v>5</v>
      </c>
      <c r="G49" s="26">
        <v>7</v>
      </c>
      <c r="H49" s="48">
        <v>0.71430000000000005</v>
      </c>
      <c r="I49" s="26">
        <v>16</v>
      </c>
      <c r="J49" s="26">
        <v>31</v>
      </c>
      <c r="K49" s="48">
        <v>0.5161</v>
      </c>
      <c r="L49" s="26">
        <v>30</v>
      </c>
      <c r="M49" s="26">
        <v>45</v>
      </c>
      <c r="N49" s="48">
        <v>0.66669999999999996</v>
      </c>
      <c r="O49" s="26">
        <v>20</v>
      </c>
      <c r="P49" s="26">
        <v>44</v>
      </c>
      <c r="Q49" s="48">
        <v>0.45450000000000002</v>
      </c>
      <c r="R49" s="26">
        <v>71</v>
      </c>
      <c r="S49" s="35">
        <v>127</v>
      </c>
      <c r="T49" s="28">
        <v>0.55910000000000004</v>
      </c>
      <c r="U49" s="286"/>
      <c r="V49" s="26">
        <v>2004</v>
      </c>
      <c r="W49" s="26" t="s">
        <v>36</v>
      </c>
      <c r="X49" s="27" t="s">
        <v>32</v>
      </c>
      <c r="Y49" s="316"/>
      <c r="Z49" s="316" t="s">
        <v>294</v>
      </c>
      <c r="AA49" s="316" t="s">
        <v>55</v>
      </c>
      <c r="AB49" s="316" t="s">
        <v>34</v>
      </c>
      <c r="AC49" s="26" t="s">
        <v>55</v>
      </c>
      <c r="AD49" s="286"/>
      <c r="AE49" s="286"/>
      <c r="AF49" s="286"/>
      <c r="AG49" s="286"/>
      <c r="AH49" s="286"/>
      <c r="AI49" s="286"/>
      <c r="AJ49" s="286"/>
    </row>
    <row r="50" spans="1:36" ht="15.6" customHeight="1" x14ac:dyDescent="0.25">
      <c r="A50" s="288"/>
      <c r="B50" s="26">
        <v>2005</v>
      </c>
      <c r="C50" s="26" t="s">
        <v>38</v>
      </c>
      <c r="D50" s="27" t="s">
        <v>32</v>
      </c>
      <c r="E50" s="77">
        <v>15</v>
      </c>
      <c r="F50" s="26">
        <v>2</v>
      </c>
      <c r="G50" s="26">
        <v>5</v>
      </c>
      <c r="H50" s="48">
        <v>0.4</v>
      </c>
      <c r="I50" s="26">
        <v>20</v>
      </c>
      <c r="J50" s="26">
        <v>31</v>
      </c>
      <c r="K50" s="48">
        <v>0.6452</v>
      </c>
      <c r="L50" s="26">
        <v>32</v>
      </c>
      <c r="M50" s="26">
        <v>49</v>
      </c>
      <c r="N50" s="48">
        <v>0.65310000000000001</v>
      </c>
      <c r="O50" s="26">
        <v>12</v>
      </c>
      <c r="P50" s="26">
        <v>37</v>
      </c>
      <c r="Q50" s="48">
        <v>0.32429999999999998</v>
      </c>
      <c r="R50" s="26">
        <v>66</v>
      </c>
      <c r="S50" s="35">
        <v>122</v>
      </c>
      <c r="T50" s="48">
        <v>0.54100000000000004</v>
      </c>
      <c r="U50" s="286"/>
      <c r="V50" s="26">
        <v>2005</v>
      </c>
      <c r="W50" s="26" t="s">
        <v>38</v>
      </c>
      <c r="X50" s="27" t="s">
        <v>32</v>
      </c>
      <c r="Y50" s="316"/>
      <c r="Z50" s="316" t="s">
        <v>303</v>
      </c>
      <c r="AA50" s="316" t="s">
        <v>33</v>
      </c>
      <c r="AB50" s="316" t="s">
        <v>56</v>
      </c>
      <c r="AC50" s="26" t="s">
        <v>299</v>
      </c>
      <c r="AD50" s="286"/>
      <c r="AE50" s="286"/>
      <c r="AF50" s="286"/>
      <c r="AG50" s="286"/>
      <c r="AH50" s="286"/>
      <c r="AI50" s="286"/>
      <c r="AJ50" s="286"/>
    </row>
    <row r="51" spans="1:36" ht="15.6" customHeight="1" x14ac:dyDescent="0.25">
      <c r="A51" s="288"/>
      <c r="B51" s="26">
        <v>2006</v>
      </c>
      <c r="C51" s="26" t="s">
        <v>40</v>
      </c>
      <c r="D51" s="27" t="s">
        <v>32</v>
      </c>
      <c r="E51" s="77">
        <v>11</v>
      </c>
      <c r="F51" s="26">
        <v>6</v>
      </c>
      <c r="G51" s="26">
        <v>8</v>
      </c>
      <c r="H51" s="48">
        <v>0.75</v>
      </c>
      <c r="I51" s="26">
        <v>9</v>
      </c>
      <c r="J51" s="26">
        <v>16</v>
      </c>
      <c r="K51" s="48">
        <v>0.5625</v>
      </c>
      <c r="L51" s="26">
        <v>17</v>
      </c>
      <c r="M51" s="26">
        <v>23</v>
      </c>
      <c r="N51" s="48">
        <v>0.73909999999999998</v>
      </c>
      <c r="O51" s="26">
        <v>8</v>
      </c>
      <c r="P51" s="26">
        <v>24</v>
      </c>
      <c r="Q51" s="48">
        <v>0.33329999999999999</v>
      </c>
      <c r="R51" s="26">
        <v>40</v>
      </c>
      <c r="S51" s="35">
        <v>71</v>
      </c>
      <c r="T51" s="48">
        <v>0.56340000000000001</v>
      </c>
      <c r="U51" s="286"/>
      <c r="V51" s="26">
        <v>2006</v>
      </c>
      <c r="W51" s="26" t="s">
        <v>40</v>
      </c>
      <c r="X51" s="27" t="s">
        <v>32</v>
      </c>
      <c r="Y51" s="316"/>
      <c r="Z51" s="316" t="s">
        <v>291</v>
      </c>
      <c r="AA51" s="316" t="s">
        <v>299</v>
      </c>
      <c r="AB51" s="316" t="s">
        <v>302</v>
      </c>
      <c r="AC51" s="26" t="s">
        <v>520</v>
      </c>
      <c r="AD51" s="286"/>
      <c r="AE51" s="286"/>
      <c r="AF51" s="286"/>
      <c r="AG51" s="286"/>
      <c r="AH51" s="286"/>
      <c r="AI51" s="286"/>
      <c r="AJ51" s="286"/>
    </row>
    <row r="52" spans="1:36" ht="15.6" customHeight="1" x14ac:dyDescent="0.25">
      <c r="A52" s="288"/>
      <c r="B52" s="26">
        <v>2007</v>
      </c>
      <c r="C52" s="26" t="s">
        <v>41</v>
      </c>
      <c r="D52" s="27" t="s">
        <v>42</v>
      </c>
      <c r="E52" s="77">
        <v>3</v>
      </c>
      <c r="F52" s="26">
        <v>2</v>
      </c>
      <c r="G52" s="26">
        <v>2</v>
      </c>
      <c r="H52" s="48">
        <v>1</v>
      </c>
      <c r="I52" s="26">
        <v>3</v>
      </c>
      <c r="J52" s="26">
        <v>7</v>
      </c>
      <c r="K52" s="48">
        <v>0.42859999999999998</v>
      </c>
      <c r="L52" s="26">
        <v>3</v>
      </c>
      <c r="M52" s="26">
        <v>6</v>
      </c>
      <c r="N52" s="48">
        <v>0.5</v>
      </c>
      <c r="O52" s="26">
        <v>4</v>
      </c>
      <c r="P52" s="26">
        <v>9</v>
      </c>
      <c r="Q52" s="48">
        <v>0.44440000000000002</v>
      </c>
      <c r="R52" s="26">
        <v>12</v>
      </c>
      <c r="S52" s="35">
        <v>24</v>
      </c>
      <c r="T52" s="28">
        <v>0.5</v>
      </c>
      <c r="U52" s="286"/>
      <c r="V52" s="26">
        <v>2007</v>
      </c>
      <c r="W52" s="26" t="s">
        <v>41</v>
      </c>
      <c r="X52" s="27" t="s">
        <v>42</v>
      </c>
      <c r="Y52" s="316"/>
      <c r="Z52" s="316"/>
      <c r="AA52" s="316"/>
      <c r="AB52" s="316"/>
      <c r="AC52" s="26"/>
      <c r="AD52" s="286"/>
      <c r="AE52" s="286"/>
      <c r="AF52" s="286"/>
      <c r="AG52" s="286"/>
      <c r="AH52" s="286"/>
      <c r="AI52" s="286"/>
      <c r="AJ52" s="286"/>
    </row>
    <row r="53" spans="1:36" ht="15.6" customHeight="1" x14ac:dyDescent="0.25">
      <c r="A53" s="288"/>
      <c r="B53" s="26">
        <v>2008</v>
      </c>
      <c r="C53" s="26" t="s">
        <v>40</v>
      </c>
      <c r="D53" s="27" t="s">
        <v>42</v>
      </c>
      <c r="E53" s="77">
        <v>12</v>
      </c>
      <c r="F53" s="26">
        <v>9</v>
      </c>
      <c r="G53" s="26">
        <v>16</v>
      </c>
      <c r="H53" s="28">
        <v>0.5625</v>
      </c>
      <c r="I53" s="26">
        <v>32</v>
      </c>
      <c r="J53" s="26">
        <v>44</v>
      </c>
      <c r="K53" s="28">
        <v>0.72729999999999995</v>
      </c>
      <c r="L53" s="26">
        <v>25</v>
      </c>
      <c r="M53" s="26">
        <v>36</v>
      </c>
      <c r="N53" s="28">
        <v>0.69440000000000002</v>
      </c>
      <c r="O53" s="26">
        <v>1</v>
      </c>
      <c r="P53" s="26">
        <v>2</v>
      </c>
      <c r="Q53" s="28">
        <v>0.5</v>
      </c>
      <c r="R53" s="26">
        <v>67</v>
      </c>
      <c r="S53" s="35">
        <v>98</v>
      </c>
      <c r="T53" s="48">
        <v>0.68369999999999997</v>
      </c>
      <c r="U53" s="286"/>
      <c r="V53" s="26">
        <v>2008</v>
      </c>
      <c r="W53" s="26" t="s">
        <v>40</v>
      </c>
      <c r="X53" s="27" t="s">
        <v>42</v>
      </c>
      <c r="Y53" s="316"/>
      <c r="Z53" s="316" t="s">
        <v>34</v>
      </c>
      <c r="AA53" s="316" t="s">
        <v>34</v>
      </c>
      <c r="AB53" s="316"/>
      <c r="AC53" s="26" t="s">
        <v>41</v>
      </c>
      <c r="AD53" s="286"/>
      <c r="AE53" s="286"/>
      <c r="AF53" s="286"/>
      <c r="AG53" s="286"/>
      <c r="AH53" s="286"/>
      <c r="AI53" s="286"/>
      <c r="AJ53" s="286"/>
    </row>
    <row r="54" spans="1:36" ht="15.6" customHeight="1" x14ac:dyDescent="0.25">
      <c r="A54" s="288"/>
      <c r="B54" s="26">
        <v>2009</v>
      </c>
      <c r="C54" s="26" t="s">
        <v>36</v>
      </c>
      <c r="D54" s="27" t="s">
        <v>42</v>
      </c>
      <c r="E54" s="77">
        <v>14</v>
      </c>
      <c r="F54" s="26">
        <v>6</v>
      </c>
      <c r="G54" s="26">
        <v>12</v>
      </c>
      <c r="H54" s="28">
        <v>0.5</v>
      </c>
      <c r="I54" s="26">
        <v>7</v>
      </c>
      <c r="J54" s="26">
        <v>17</v>
      </c>
      <c r="K54" s="28">
        <v>0.4118</v>
      </c>
      <c r="L54" s="26">
        <v>30</v>
      </c>
      <c r="M54" s="26">
        <v>44</v>
      </c>
      <c r="N54" s="28">
        <v>0.68179999999999996</v>
      </c>
      <c r="O54" s="26">
        <v>13</v>
      </c>
      <c r="P54" s="26">
        <v>38</v>
      </c>
      <c r="Q54" s="28">
        <v>0.34210000000000002</v>
      </c>
      <c r="R54" s="26">
        <v>56</v>
      </c>
      <c r="S54" s="35">
        <v>111</v>
      </c>
      <c r="T54" s="48">
        <v>0.50449999999999995</v>
      </c>
      <c r="U54" s="286"/>
      <c r="V54" s="26">
        <v>2009</v>
      </c>
      <c r="W54" s="26" t="s">
        <v>36</v>
      </c>
      <c r="X54" s="27" t="s">
        <v>42</v>
      </c>
      <c r="Y54" s="316"/>
      <c r="Z54" s="316" t="s">
        <v>293</v>
      </c>
      <c r="AA54" s="316" t="s">
        <v>37</v>
      </c>
      <c r="AB54" s="316" t="s">
        <v>41</v>
      </c>
      <c r="AC54" s="26" t="s">
        <v>55</v>
      </c>
      <c r="AD54" s="286"/>
      <c r="AE54" s="286"/>
      <c r="AF54" s="286"/>
      <c r="AG54" s="286"/>
      <c r="AH54" s="286"/>
      <c r="AI54" s="286"/>
      <c r="AJ54" s="286"/>
    </row>
    <row r="55" spans="1:36" ht="15.6" customHeight="1" x14ac:dyDescent="0.25">
      <c r="A55" s="288"/>
      <c r="B55" s="26">
        <v>2010</v>
      </c>
      <c r="C55" s="26" t="s">
        <v>36</v>
      </c>
      <c r="D55" s="27" t="s">
        <v>42</v>
      </c>
      <c r="E55" s="77">
        <v>10</v>
      </c>
      <c r="F55" s="26">
        <v>2</v>
      </c>
      <c r="G55" s="26">
        <v>7</v>
      </c>
      <c r="H55" s="28">
        <v>0.28570000000000001</v>
      </c>
      <c r="I55" s="26">
        <v>3</v>
      </c>
      <c r="J55" s="26">
        <v>8</v>
      </c>
      <c r="K55" s="28">
        <v>0.375</v>
      </c>
      <c r="L55" s="26">
        <v>28</v>
      </c>
      <c r="M55" s="26">
        <v>35</v>
      </c>
      <c r="N55" s="28">
        <v>0.8</v>
      </c>
      <c r="O55" s="26">
        <v>10</v>
      </c>
      <c r="P55" s="26">
        <v>25</v>
      </c>
      <c r="Q55" s="28">
        <v>0.4</v>
      </c>
      <c r="R55" s="26">
        <v>43</v>
      </c>
      <c r="S55" s="35">
        <v>75</v>
      </c>
      <c r="T55" s="48">
        <v>0.57299999999999995</v>
      </c>
      <c r="U55" s="286"/>
      <c r="V55" s="26">
        <v>2010</v>
      </c>
      <c r="W55" s="26" t="s">
        <v>36</v>
      </c>
      <c r="X55" s="27" t="s">
        <v>42</v>
      </c>
      <c r="Y55" s="316"/>
      <c r="Z55" s="316"/>
      <c r="AA55" s="316" t="s">
        <v>37</v>
      </c>
      <c r="AB55" s="316" t="s">
        <v>34</v>
      </c>
      <c r="AC55" s="26" t="s">
        <v>56</v>
      </c>
      <c r="AD55" s="286"/>
      <c r="AE55" s="286"/>
      <c r="AF55" s="286"/>
      <c r="AG55" s="286"/>
      <c r="AH55" s="286"/>
      <c r="AI55" s="286"/>
      <c r="AJ55" s="286"/>
    </row>
    <row r="56" spans="1:36" ht="15.6" customHeight="1" x14ac:dyDescent="0.25">
      <c r="A56" s="288"/>
      <c r="B56" s="26">
        <v>2011</v>
      </c>
      <c r="C56" s="26" t="s">
        <v>38</v>
      </c>
      <c r="D56" s="27" t="s">
        <v>39</v>
      </c>
      <c r="E56" s="77">
        <v>13</v>
      </c>
      <c r="F56" s="26">
        <v>0</v>
      </c>
      <c r="G56" s="26">
        <v>1</v>
      </c>
      <c r="H56" s="48">
        <v>0</v>
      </c>
      <c r="I56" s="26">
        <v>6</v>
      </c>
      <c r="J56" s="26">
        <v>15</v>
      </c>
      <c r="K56" s="48">
        <v>0.4</v>
      </c>
      <c r="L56" s="26">
        <v>39</v>
      </c>
      <c r="M56" s="26">
        <v>50</v>
      </c>
      <c r="N56" s="48">
        <v>0.78</v>
      </c>
      <c r="O56" s="26">
        <v>11</v>
      </c>
      <c r="P56" s="26">
        <v>25</v>
      </c>
      <c r="Q56" s="48">
        <v>0.44</v>
      </c>
      <c r="R56" s="26">
        <v>56</v>
      </c>
      <c r="S56" s="35">
        <v>91</v>
      </c>
      <c r="T56" s="28">
        <v>0.61539999999999995</v>
      </c>
      <c r="U56" s="286"/>
      <c r="V56" s="26">
        <v>2011</v>
      </c>
      <c r="W56" s="26" t="s">
        <v>38</v>
      </c>
      <c r="X56" s="27" t="s">
        <v>39</v>
      </c>
      <c r="Y56" s="316"/>
      <c r="Z56" s="316" t="s">
        <v>306</v>
      </c>
      <c r="AA56" s="316" t="s">
        <v>36</v>
      </c>
      <c r="AB56" s="316" t="s">
        <v>290</v>
      </c>
      <c r="AC56" s="26" t="s">
        <v>56</v>
      </c>
      <c r="AD56" s="286"/>
      <c r="AE56" s="286"/>
      <c r="AF56" s="286"/>
      <c r="AG56" s="286"/>
      <c r="AH56" s="286"/>
      <c r="AI56" s="286"/>
      <c r="AJ56" s="286"/>
    </row>
    <row r="57" spans="1:36" ht="15.6" customHeight="1" x14ac:dyDescent="0.25">
      <c r="A57" s="288"/>
      <c r="B57" s="26">
        <v>2012</v>
      </c>
      <c r="C57" s="26" t="s">
        <v>38</v>
      </c>
      <c r="D57" s="27" t="s">
        <v>39</v>
      </c>
      <c r="E57" s="77">
        <v>10</v>
      </c>
      <c r="F57" s="26">
        <v>6</v>
      </c>
      <c r="G57" s="26">
        <v>10</v>
      </c>
      <c r="H57" s="48">
        <v>0.6</v>
      </c>
      <c r="I57" s="26">
        <v>3</v>
      </c>
      <c r="J57" s="26">
        <v>9</v>
      </c>
      <c r="K57" s="48">
        <v>0.33329999999999999</v>
      </c>
      <c r="L57" s="26">
        <v>22</v>
      </c>
      <c r="M57" s="26">
        <v>31</v>
      </c>
      <c r="N57" s="48">
        <v>0.71</v>
      </c>
      <c r="O57" s="26">
        <v>7</v>
      </c>
      <c r="P57" s="26">
        <v>16</v>
      </c>
      <c r="Q57" s="48">
        <v>0.4375</v>
      </c>
      <c r="R57" s="26">
        <v>38</v>
      </c>
      <c r="S57" s="35">
        <v>66</v>
      </c>
      <c r="T57" s="28">
        <v>0.57599999999999996</v>
      </c>
      <c r="U57" s="286"/>
      <c r="V57" s="26">
        <v>2012</v>
      </c>
      <c r="W57" s="26" t="s">
        <v>38</v>
      </c>
      <c r="X57" s="27" t="s">
        <v>39</v>
      </c>
      <c r="Y57" s="316"/>
      <c r="Z57" s="316"/>
      <c r="AA57" s="316" t="s">
        <v>34</v>
      </c>
      <c r="AB57" s="316" t="s">
        <v>294</v>
      </c>
      <c r="AC57" s="26" t="s">
        <v>520</v>
      </c>
      <c r="AD57" s="286"/>
      <c r="AE57" s="286"/>
      <c r="AF57" s="286"/>
      <c r="AG57" s="286"/>
      <c r="AH57" s="286"/>
      <c r="AI57" s="286"/>
      <c r="AJ57" s="286"/>
    </row>
    <row r="58" spans="1:36" ht="15.6" customHeight="1" x14ac:dyDescent="0.25">
      <c r="A58" s="288"/>
      <c r="B58" s="26">
        <v>2013</v>
      </c>
      <c r="C58" s="26" t="s">
        <v>38</v>
      </c>
      <c r="D58" s="27" t="s">
        <v>39</v>
      </c>
      <c r="E58" s="77">
        <v>9</v>
      </c>
      <c r="F58" s="26">
        <v>5</v>
      </c>
      <c r="G58" s="26">
        <v>8</v>
      </c>
      <c r="H58" s="48">
        <v>0.625</v>
      </c>
      <c r="I58" s="26">
        <v>1</v>
      </c>
      <c r="J58" s="26">
        <v>6</v>
      </c>
      <c r="K58" s="48">
        <v>0.16669999999999999</v>
      </c>
      <c r="L58" s="26">
        <v>9</v>
      </c>
      <c r="M58" s="26">
        <v>13</v>
      </c>
      <c r="N58" s="48">
        <v>0.69230000000000003</v>
      </c>
      <c r="O58" s="26">
        <v>6</v>
      </c>
      <c r="P58" s="26">
        <v>15</v>
      </c>
      <c r="Q58" s="48">
        <v>0.4</v>
      </c>
      <c r="R58" s="26">
        <v>21</v>
      </c>
      <c r="S58" s="35">
        <v>42</v>
      </c>
      <c r="T58" s="28">
        <v>0.5</v>
      </c>
      <c r="U58" s="286"/>
      <c r="V58" s="26">
        <v>2013</v>
      </c>
      <c r="W58" s="26" t="s">
        <v>38</v>
      </c>
      <c r="X58" s="27" t="s">
        <v>39</v>
      </c>
      <c r="Y58" s="316"/>
      <c r="Z58" s="316"/>
      <c r="AA58" s="316" t="s">
        <v>298</v>
      </c>
      <c r="AB58" s="316" t="s">
        <v>520</v>
      </c>
      <c r="AC58" s="26"/>
      <c r="AD58" s="286"/>
      <c r="AE58" s="286"/>
      <c r="AF58" s="286"/>
      <c r="AG58" s="286"/>
      <c r="AH58" s="286"/>
      <c r="AI58" s="286"/>
      <c r="AJ58" s="286"/>
    </row>
    <row r="59" spans="1:36" ht="15.6" customHeight="1" x14ac:dyDescent="0.25">
      <c r="A59" s="288"/>
      <c r="B59" s="26">
        <v>2014</v>
      </c>
      <c r="C59" s="26" t="s">
        <v>38</v>
      </c>
      <c r="D59" s="27" t="s">
        <v>39</v>
      </c>
      <c r="E59" s="77">
        <v>9</v>
      </c>
      <c r="F59" s="26">
        <v>2</v>
      </c>
      <c r="G59" s="26">
        <v>6</v>
      </c>
      <c r="H59" s="28">
        <v>0.33329999999999999</v>
      </c>
      <c r="I59" s="26">
        <v>4</v>
      </c>
      <c r="J59" s="26">
        <v>9</v>
      </c>
      <c r="K59" s="28">
        <v>0.44440000000000002</v>
      </c>
      <c r="L59" s="26">
        <v>9</v>
      </c>
      <c r="M59" s="26">
        <v>17</v>
      </c>
      <c r="N59" s="28">
        <v>0.52939999999999998</v>
      </c>
      <c r="O59" s="26">
        <v>12</v>
      </c>
      <c r="P59" s="26">
        <v>25</v>
      </c>
      <c r="Q59" s="28">
        <v>0.48</v>
      </c>
      <c r="R59" s="26">
        <v>27</v>
      </c>
      <c r="S59" s="35">
        <v>57</v>
      </c>
      <c r="T59" s="28">
        <v>0.47370000000000001</v>
      </c>
      <c r="U59" s="286"/>
      <c r="V59" s="26">
        <v>2014</v>
      </c>
      <c r="W59" s="26" t="s">
        <v>38</v>
      </c>
      <c r="X59" s="27" t="s">
        <v>39</v>
      </c>
      <c r="Y59" s="316"/>
      <c r="Z59" s="316"/>
      <c r="AA59" s="316" t="s">
        <v>296</v>
      </c>
      <c r="AB59" s="316" t="s">
        <v>57</v>
      </c>
      <c r="AC59" s="26" t="s">
        <v>520</v>
      </c>
      <c r="AD59" s="286"/>
      <c r="AE59" s="286"/>
      <c r="AF59" s="286"/>
      <c r="AG59" s="286"/>
      <c r="AH59" s="286"/>
      <c r="AI59" s="286"/>
      <c r="AJ59" s="286"/>
    </row>
    <row r="60" spans="1:36" ht="15.6" customHeight="1" x14ac:dyDescent="0.25">
      <c r="A60" s="288"/>
      <c r="B60" s="26">
        <v>2015</v>
      </c>
      <c r="C60" s="26" t="s">
        <v>38</v>
      </c>
      <c r="D60" s="27" t="s">
        <v>39</v>
      </c>
      <c r="E60" s="77">
        <v>11</v>
      </c>
      <c r="F60" s="26">
        <v>2</v>
      </c>
      <c r="G60" s="26">
        <v>10</v>
      </c>
      <c r="H60" s="48">
        <v>0.2</v>
      </c>
      <c r="I60" s="26">
        <v>4</v>
      </c>
      <c r="J60" s="26">
        <v>12</v>
      </c>
      <c r="K60" s="48">
        <v>0.33329999999999999</v>
      </c>
      <c r="L60" s="26">
        <v>11</v>
      </c>
      <c r="M60" s="26">
        <v>19</v>
      </c>
      <c r="N60" s="48">
        <v>0.57889999999999997</v>
      </c>
      <c r="O60" s="26">
        <v>18</v>
      </c>
      <c r="P60" s="26">
        <v>33</v>
      </c>
      <c r="Q60" s="48">
        <v>0.54549999999999998</v>
      </c>
      <c r="R60" s="26">
        <v>35</v>
      </c>
      <c r="S60" s="35">
        <v>74</v>
      </c>
      <c r="T60" s="28">
        <v>0.47299999999999998</v>
      </c>
      <c r="U60" s="286"/>
      <c r="V60" s="26">
        <v>2015</v>
      </c>
      <c r="W60" s="26" t="s">
        <v>38</v>
      </c>
      <c r="X60" s="27" t="s">
        <v>39</v>
      </c>
      <c r="Y60" s="316"/>
      <c r="Z60" s="316"/>
      <c r="AA60" s="316" t="s">
        <v>297</v>
      </c>
      <c r="AB60" s="316" t="s">
        <v>34</v>
      </c>
      <c r="AC60" s="26" t="s">
        <v>302</v>
      </c>
      <c r="AD60" s="286"/>
      <c r="AE60" s="286"/>
      <c r="AF60" s="286"/>
      <c r="AG60" s="286"/>
      <c r="AH60" s="286"/>
      <c r="AI60" s="286"/>
      <c r="AJ60" s="286"/>
    </row>
    <row r="61" spans="1:36" s="302" customFormat="1" ht="15.6" customHeight="1" x14ac:dyDescent="0.25">
      <c r="A61" s="301"/>
      <c r="B61" s="26">
        <v>2016</v>
      </c>
      <c r="C61" s="26" t="s">
        <v>36</v>
      </c>
      <c r="D61" s="27" t="s">
        <v>39</v>
      </c>
      <c r="E61" s="77">
        <v>11</v>
      </c>
      <c r="F61" s="26">
        <v>0</v>
      </c>
      <c r="G61" s="26">
        <v>2</v>
      </c>
      <c r="H61" s="28">
        <v>0</v>
      </c>
      <c r="I61" s="26">
        <v>8</v>
      </c>
      <c r="J61" s="26">
        <v>14</v>
      </c>
      <c r="K61" s="28">
        <v>0.57140000000000002</v>
      </c>
      <c r="L61" s="26">
        <v>19</v>
      </c>
      <c r="M61" s="26">
        <v>31</v>
      </c>
      <c r="N61" s="28">
        <v>0.61299999999999999</v>
      </c>
      <c r="O61" s="26">
        <v>16</v>
      </c>
      <c r="P61" s="26">
        <v>34</v>
      </c>
      <c r="Q61" s="28">
        <v>0.47060000000000002</v>
      </c>
      <c r="R61" s="26">
        <v>43</v>
      </c>
      <c r="S61" s="35">
        <v>81</v>
      </c>
      <c r="T61" s="48">
        <v>0.53100000000000003</v>
      </c>
      <c r="U61" s="286"/>
      <c r="V61" s="26">
        <v>2016</v>
      </c>
      <c r="W61" s="26" t="s">
        <v>36</v>
      </c>
      <c r="X61" s="27" t="s">
        <v>39</v>
      </c>
      <c r="Y61" s="316"/>
      <c r="Z61" s="316" t="s">
        <v>301</v>
      </c>
      <c r="AA61" s="316" t="s">
        <v>41</v>
      </c>
      <c r="AB61" s="316" t="s">
        <v>57</v>
      </c>
      <c r="AC61" s="26" t="s">
        <v>294</v>
      </c>
      <c r="AD61" s="286"/>
      <c r="AE61" s="286"/>
      <c r="AF61" s="286"/>
      <c r="AG61" s="286"/>
      <c r="AH61" s="286"/>
      <c r="AI61" s="286"/>
      <c r="AJ61" s="286"/>
    </row>
    <row r="62" spans="1:36" ht="15.6" customHeight="1" x14ac:dyDescent="0.25">
      <c r="A62" s="288"/>
      <c r="B62" s="26">
        <v>2017</v>
      </c>
      <c r="C62" s="26" t="s">
        <v>36</v>
      </c>
      <c r="D62" s="27" t="s">
        <v>39</v>
      </c>
      <c r="E62" s="77">
        <v>12</v>
      </c>
      <c r="F62" s="26">
        <v>3</v>
      </c>
      <c r="G62" s="26">
        <v>8</v>
      </c>
      <c r="H62" s="48">
        <v>0.375</v>
      </c>
      <c r="I62" s="26">
        <v>7</v>
      </c>
      <c r="J62" s="26">
        <v>20</v>
      </c>
      <c r="K62" s="48">
        <v>0.35</v>
      </c>
      <c r="L62" s="26">
        <v>23</v>
      </c>
      <c r="M62" s="26">
        <v>31</v>
      </c>
      <c r="N62" s="48">
        <v>0.7419</v>
      </c>
      <c r="O62" s="26">
        <v>7</v>
      </c>
      <c r="P62" s="26">
        <v>15</v>
      </c>
      <c r="Q62" s="48">
        <v>0.4667</v>
      </c>
      <c r="R62" s="26">
        <v>40</v>
      </c>
      <c r="S62" s="35">
        <v>74</v>
      </c>
      <c r="T62" s="28">
        <v>0.54049999999999998</v>
      </c>
      <c r="U62" s="286"/>
      <c r="V62" s="26">
        <v>2017</v>
      </c>
      <c r="W62" s="26" t="s">
        <v>36</v>
      </c>
      <c r="X62" s="27" t="s">
        <v>39</v>
      </c>
      <c r="Y62" s="316"/>
      <c r="Z62" s="316" t="s">
        <v>498</v>
      </c>
      <c r="AA62" s="316" t="s">
        <v>33</v>
      </c>
      <c r="AB62" s="316" t="s">
        <v>303</v>
      </c>
      <c r="AC62" s="26" t="s">
        <v>302</v>
      </c>
      <c r="AD62" s="286"/>
      <c r="AE62" s="286"/>
      <c r="AF62" s="286"/>
      <c r="AG62" s="286"/>
      <c r="AH62" s="286"/>
      <c r="AI62" s="286"/>
      <c r="AJ62" s="286"/>
    </row>
    <row r="63" spans="1:36" ht="15.6" customHeight="1" x14ac:dyDescent="0.25">
      <c r="A63" s="288"/>
      <c r="B63" s="26">
        <v>2018</v>
      </c>
      <c r="C63" s="26" t="s">
        <v>40</v>
      </c>
      <c r="D63" s="27" t="s">
        <v>39</v>
      </c>
      <c r="E63" s="77">
        <v>10</v>
      </c>
      <c r="F63" s="26">
        <v>2</v>
      </c>
      <c r="G63" s="26">
        <v>4</v>
      </c>
      <c r="H63" s="48">
        <v>0.5</v>
      </c>
      <c r="I63" s="26">
        <v>4</v>
      </c>
      <c r="J63" s="26">
        <v>13</v>
      </c>
      <c r="K63" s="48">
        <v>0.30769999999999997</v>
      </c>
      <c r="L63" s="26">
        <v>24</v>
      </c>
      <c r="M63" s="26">
        <v>32</v>
      </c>
      <c r="N63" s="48">
        <v>0.75</v>
      </c>
      <c r="O63" s="26">
        <v>6</v>
      </c>
      <c r="P63" s="26">
        <v>11</v>
      </c>
      <c r="Q63" s="48">
        <v>0.54549999999999998</v>
      </c>
      <c r="R63" s="26">
        <v>36</v>
      </c>
      <c r="S63" s="35">
        <v>60</v>
      </c>
      <c r="T63" s="28">
        <v>0.6</v>
      </c>
      <c r="U63" s="286"/>
      <c r="V63" s="26">
        <v>2018</v>
      </c>
      <c r="W63" s="26" t="s">
        <v>40</v>
      </c>
      <c r="X63" s="27" t="s">
        <v>39</v>
      </c>
      <c r="Y63" s="316"/>
      <c r="Z63" s="316"/>
      <c r="AA63" s="316" t="s">
        <v>37</v>
      </c>
      <c r="AB63" s="316" t="s">
        <v>302</v>
      </c>
      <c r="AC63" s="26" t="s">
        <v>305</v>
      </c>
      <c r="AD63" s="286"/>
      <c r="AE63" s="286"/>
      <c r="AF63" s="286"/>
      <c r="AG63" s="286"/>
      <c r="AH63" s="286"/>
      <c r="AI63" s="286"/>
      <c r="AJ63" s="286"/>
    </row>
    <row r="64" spans="1:36" ht="15.6" customHeight="1" x14ac:dyDescent="0.25">
      <c r="A64" s="288"/>
      <c r="B64" s="26">
        <v>2019</v>
      </c>
      <c r="C64" s="26"/>
      <c r="D64" s="27"/>
      <c r="E64" s="77"/>
      <c r="F64" s="295"/>
      <c r="G64" s="295"/>
      <c r="H64" s="227"/>
      <c r="I64" s="295"/>
      <c r="J64" s="295"/>
      <c r="K64" s="227"/>
      <c r="L64" s="295"/>
      <c r="M64" s="295"/>
      <c r="N64" s="227"/>
      <c r="O64" s="295"/>
      <c r="P64" s="295"/>
      <c r="Q64" s="227"/>
      <c r="R64" s="26"/>
      <c r="S64" s="296"/>
      <c r="T64" s="28"/>
      <c r="U64" s="286"/>
      <c r="V64" s="26">
        <v>2019</v>
      </c>
      <c r="W64" s="26"/>
      <c r="X64" s="27"/>
      <c r="Y64" s="315"/>
      <c r="Z64" s="315"/>
      <c r="AA64" s="315"/>
      <c r="AB64" s="315"/>
      <c r="AC64" s="295"/>
      <c r="AD64" s="286"/>
      <c r="AE64" s="286"/>
      <c r="AF64" s="286"/>
      <c r="AG64" s="286"/>
      <c r="AH64" s="286"/>
      <c r="AI64" s="286"/>
      <c r="AJ64" s="286"/>
    </row>
    <row r="65" spans="1:36" ht="15.6" customHeight="1" x14ac:dyDescent="0.25">
      <c r="A65" s="288"/>
      <c r="B65" s="26">
        <v>2020</v>
      </c>
      <c r="C65" s="26" t="s">
        <v>36</v>
      </c>
      <c r="D65" s="27" t="s">
        <v>42</v>
      </c>
      <c r="E65" s="77">
        <v>8</v>
      </c>
      <c r="F65" s="26">
        <v>1</v>
      </c>
      <c r="G65" s="26">
        <v>4</v>
      </c>
      <c r="H65" s="48">
        <v>1</v>
      </c>
      <c r="I65" s="26">
        <v>3</v>
      </c>
      <c r="J65" s="26">
        <v>14</v>
      </c>
      <c r="K65" s="48">
        <v>0.66669999999999996</v>
      </c>
      <c r="L65" s="26">
        <v>6</v>
      </c>
      <c r="M65" s="26">
        <v>8</v>
      </c>
      <c r="N65" s="48">
        <v>0.41670000000000001</v>
      </c>
      <c r="O65" s="26">
        <v>1</v>
      </c>
      <c r="P65" s="26">
        <v>6</v>
      </c>
      <c r="Q65" s="48">
        <v>0.5</v>
      </c>
      <c r="R65" s="26">
        <v>11</v>
      </c>
      <c r="S65" s="35">
        <v>32</v>
      </c>
      <c r="T65" s="28">
        <v>0.52380000000000004</v>
      </c>
      <c r="U65" s="286"/>
      <c r="V65" s="26">
        <v>2020</v>
      </c>
      <c r="W65" s="26" t="s">
        <v>36</v>
      </c>
      <c r="X65" s="27" t="s">
        <v>42</v>
      </c>
      <c r="Y65" s="316"/>
      <c r="Z65" s="316" t="s">
        <v>304</v>
      </c>
      <c r="AA65" s="316" t="s">
        <v>302</v>
      </c>
      <c r="AB65" s="316"/>
      <c r="AC65" s="26"/>
      <c r="AD65" s="286"/>
      <c r="AE65" s="286"/>
      <c r="AF65" s="286"/>
      <c r="AG65" s="286"/>
      <c r="AH65" s="286"/>
      <c r="AI65" s="286"/>
      <c r="AJ65" s="286"/>
    </row>
    <row r="66" spans="1:36" ht="15.6" customHeight="1" x14ac:dyDescent="0.25">
      <c r="A66" s="288"/>
      <c r="B66" s="26">
        <v>2021</v>
      </c>
      <c r="C66" s="26" t="s">
        <v>36</v>
      </c>
      <c r="D66" s="29" t="s">
        <v>42</v>
      </c>
      <c r="E66" s="77">
        <v>4</v>
      </c>
      <c r="F66" s="295">
        <v>1</v>
      </c>
      <c r="G66" s="295">
        <v>1</v>
      </c>
      <c r="H66" s="227">
        <f t="shared" ref="H66" si="25">PRODUCT(F66/G66)</f>
        <v>1</v>
      </c>
      <c r="I66" s="295">
        <v>4</v>
      </c>
      <c r="J66" s="295">
        <v>6</v>
      </c>
      <c r="K66" s="227">
        <f t="shared" ref="K66" si="26">PRODUCT(I66/J66)</f>
        <v>0.66666666666666663</v>
      </c>
      <c r="L66" s="295">
        <v>5</v>
      </c>
      <c r="M66" s="295">
        <v>12</v>
      </c>
      <c r="N66" s="227">
        <f t="shared" ref="N66" si="27">PRODUCT(L66/M66)</f>
        <v>0.41666666666666669</v>
      </c>
      <c r="O66" s="295">
        <v>1</v>
      </c>
      <c r="P66" s="295">
        <v>2</v>
      </c>
      <c r="Q66" s="227">
        <f t="shared" ref="Q66" si="28">PRODUCT(O66/P66)</f>
        <v>0.5</v>
      </c>
      <c r="R66" s="26">
        <v>11</v>
      </c>
      <c r="S66" s="296">
        <v>21</v>
      </c>
      <c r="T66" s="28">
        <v>0.52380000000000004</v>
      </c>
      <c r="U66" s="286"/>
      <c r="V66" s="26">
        <v>2021</v>
      </c>
      <c r="W66" s="26" t="s">
        <v>36</v>
      </c>
      <c r="X66" s="29" t="s">
        <v>42</v>
      </c>
      <c r="Y66" s="316"/>
      <c r="Z66" s="316"/>
      <c r="AA66" s="316"/>
      <c r="AB66" s="316"/>
      <c r="AC66" s="26"/>
      <c r="AD66" s="286"/>
      <c r="AE66" s="286"/>
      <c r="AF66" s="286"/>
      <c r="AG66" s="286"/>
      <c r="AH66" s="286"/>
      <c r="AI66" s="286"/>
      <c r="AJ66" s="286"/>
    </row>
    <row r="67" spans="1:36" ht="15.6" customHeight="1" x14ac:dyDescent="0.25">
      <c r="A67" s="288"/>
      <c r="B67" s="18" t="s">
        <v>6</v>
      </c>
      <c r="C67" s="19"/>
      <c r="D67" s="17"/>
      <c r="E67" s="17">
        <v>165</v>
      </c>
      <c r="F67" s="20">
        <f>SUM(F40:F66)</f>
        <v>102</v>
      </c>
      <c r="G67" s="20">
        <f>SUM(G40:G66)</f>
        <v>192</v>
      </c>
      <c r="H67" s="297">
        <f>PRODUCT(F67/G67)</f>
        <v>0.53125</v>
      </c>
      <c r="I67" s="20">
        <f>SUM(I40:I66)</f>
        <v>209</v>
      </c>
      <c r="J67" s="20">
        <f>SUM(J40:J66)</f>
        <v>406</v>
      </c>
      <c r="K67" s="297">
        <f>PRODUCT(I67/J67)</f>
        <v>0.51477832512315269</v>
      </c>
      <c r="L67" s="20">
        <f>SUM(L40:L66)</f>
        <v>483</v>
      </c>
      <c r="M67" s="20">
        <f>SUM(M40:M66)</f>
        <v>694</v>
      </c>
      <c r="N67" s="297">
        <f>PRODUCT(L67/M67)</f>
        <v>0.69596541786743515</v>
      </c>
      <c r="O67" s="20">
        <f>SUM(O40:O66)</f>
        <v>216</v>
      </c>
      <c r="P67" s="20">
        <f>SUM(P40:P66)</f>
        <v>527</v>
      </c>
      <c r="Q67" s="297">
        <f>PRODUCT(O67/P67)</f>
        <v>0.40986717267552181</v>
      </c>
      <c r="R67" s="20">
        <f>SUM(R40:R66)</f>
        <v>1010</v>
      </c>
      <c r="S67" s="20">
        <f>SUM(S40:S66)</f>
        <v>1819</v>
      </c>
      <c r="T67" s="297">
        <f>PRODUCT(R67/S67)</f>
        <v>0.55525013743815288</v>
      </c>
      <c r="U67" s="286"/>
      <c r="V67" s="19"/>
      <c r="W67" s="16"/>
      <c r="X67" s="293"/>
      <c r="Y67" s="16"/>
      <c r="Z67" s="16"/>
      <c r="AA67" s="16"/>
      <c r="AB67" s="16"/>
      <c r="AC67" s="17"/>
      <c r="AD67" s="286"/>
      <c r="AE67" s="286"/>
      <c r="AF67" s="286"/>
      <c r="AG67" s="286"/>
      <c r="AH67" s="286"/>
      <c r="AI67" s="286"/>
      <c r="AJ67" s="286"/>
    </row>
    <row r="68" spans="1:36" ht="15.6" customHeight="1" x14ac:dyDescent="0.25">
      <c r="A68" s="288"/>
      <c r="B68" s="286"/>
      <c r="C68" s="286"/>
      <c r="D68" s="286"/>
      <c r="E68" s="40"/>
      <c r="F68" s="286"/>
      <c r="G68" s="286"/>
      <c r="H68" s="299"/>
      <c r="I68" s="286"/>
      <c r="J68" s="286"/>
      <c r="K68" s="300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</row>
    <row r="69" spans="1:36" ht="15.6" customHeight="1" x14ac:dyDescent="0.25">
      <c r="A69" s="288"/>
      <c r="B69" s="12" t="s">
        <v>701</v>
      </c>
      <c r="C69" s="13"/>
      <c r="D69" s="283"/>
      <c r="E69" s="13"/>
      <c r="F69" s="159"/>
      <c r="G69" s="73"/>
      <c r="H69" s="13"/>
      <c r="I69" s="159"/>
      <c r="J69" s="73"/>
      <c r="K69" s="13"/>
      <c r="L69" s="159"/>
      <c r="M69" s="73"/>
      <c r="N69" s="13"/>
      <c r="O69" s="159"/>
      <c r="P69" s="73"/>
      <c r="Q69" s="13"/>
      <c r="R69" s="159"/>
      <c r="S69" s="73"/>
      <c r="T69" s="30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</row>
    <row r="70" spans="1:36" ht="15.6" customHeight="1" x14ac:dyDescent="0.25">
      <c r="A70" s="288"/>
      <c r="B70" s="19"/>
      <c r="C70" s="16"/>
      <c r="D70" s="289"/>
      <c r="E70" s="203"/>
      <c r="F70" s="290"/>
      <c r="G70" s="203" t="s">
        <v>15</v>
      </c>
      <c r="H70" s="291"/>
      <c r="I70" s="290"/>
      <c r="J70" s="203" t="s">
        <v>16</v>
      </c>
      <c r="K70" s="292"/>
      <c r="L70" s="290"/>
      <c r="M70" s="203" t="s">
        <v>17</v>
      </c>
      <c r="N70" s="246"/>
      <c r="O70" s="290"/>
      <c r="P70" s="203" t="s">
        <v>18</v>
      </c>
      <c r="Q70" s="246"/>
      <c r="R70" s="290"/>
      <c r="S70" s="203" t="s">
        <v>6</v>
      </c>
      <c r="T70" s="24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</row>
    <row r="71" spans="1:36" ht="15.6" customHeight="1" x14ac:dyDescent="0.25">
      <c r="A71" s="288"/>
      <c r="B71" s="24"/>
      <c r="C71" s="16"/>
      <c r="D71" s="289"/>
      <c r="E71" s="16" t="s">
        <v>2</v>
      </c>
      <c r="F71" s="19" t="s">
        <v>14</v>
      </c>
      <c r="G71" s="16" t="s">
        <v>697</v>
      </c>
      <c r="H71" s="144" t="s">
        <v>699</v>
      </c>
      <c r="I71" s="19" t="s">
        <v>14</v>
      </c>
      <c r="J71" s="16" t="s">
        <v>697</v>
      </c>
      <c r="K71" s="144" t="s">
        <v>699</v>
      </c>
      <c r="L71" s="19" t="s">
        <v>14</v>
      </c>
      <c r="M71" s="16" t="s">
        <v>697</v>
      </c>
      <c r="N71" s="144" t="s">
        <v>699</v>
      </c>
      <c r="O71" s="19" t="s">
        <v>14</v>
      </c>
      <c r="P71" s="16" t="s">
        <v>697</v>
      </c>
      <c r="Q71" s="144" t="s">
        <v>699</v>
      </c>
      <c r="R71" s="19" t="s">
        <v>14</v>
      </c>
      <c r="S71" s="16" t="s">
        <v>697</v>
      </c>
      <c r="T71" s="144" t="s">
        <v>699</v>
      </c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</row>
    <row r="72" spans="1:36" ht="15.6" customHeight="1" x14ac:dyDescent="0.25">
      <c r="A72" s="288"/>
      <c r="B72" s="18" t="s">
        <v>694</v>
      </c>
      <c r="C72" s="19"/>
      <c r="D72" s="17"/>
      <c r="E72" s="17">
        <f t="shared" ref="E72:T72" si="29">PRODUCT(E35)</f>
        <v>780</v>
      </c>
      <c r="F72" s="20">
        <f t="shared" si="29"/>
        <v>419</v>
      </c>
      <c r="G72" s="20">
        <f t="shared" si="29"/>
        <v>779</v>
      </c>
      <c r="H72" s="297">
        <f t="shared" si="29"/>
        <v>0.53786906290115533</v>
      </c>
      <c r="I72" s="20">
        <f t="shared" si="29"/>
        <v>713</v>
      </c>
      <c r="J72" s="20">
        <f t="shared" si="29"/>
        <v>1241</v>
      </c>
      <c r="K72" s="297">
        <f t="shared" si="29"/>
        <v>0.57453666398066072</v>
      </c>
      <c r="L72" s="20">
        <f t="shared" si="29"/>
        <v>1332</v>
      </c>
      <c r="M72" s="20">
        <f t="shared" si="29"/>
        <v>1975</v>
      </c>
      <c r="N72" s="297">
        <f t="shared" si="29"/>
        <v>0.6744303797468354</v>
      </c>
      <c r="O72" s="20">
        <f t="shared" si="29"/>
        <v>894</v>
      </c>
      <c r="P72" s="20">
        <f t="shared" si="29"/>
        <v>1884</v>
      </c>
      <c r="Q72" s="297">
        <f t="shared" si="29"/>
        <v>0.47452229299363058</v>
      </c>
      <c r="R72" s="20">
        <f t="shared" si="29"/>
        <v>3358</v>
      </c>
      <c r="S72" s="20">
        <f t="shared" si="29"/>
        <v>5879</v>
      </c>
      <c r="T72" s="297">
        <f t="shared" si="29"/>
        <v>0.57118557577819362</v>
      </c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</row>
    <row r="73" spans="1:36" ht="15.6" customHeight="1" x14ac:dyDescent="0.25">
      <c r="A73" s="288"/>
      <c r="B73" s="18" t="s">
        <v>702</v>
      </c>
      <c r="C73" s="19"/>
      <c r="D73" s="17"/>
      <c r="E73" s="17">
        <f>PRODUCT(E67)</f>
        <v>165</v>
      </c>
      <c r="F73" s="20">
        <f t="shared" ref="F73:T73" si="30">PRODUCT(F67)</f>
        <v>102</v>
      </c>
      <c r="G73" s="20">
        <f t="shared" si="30"/>
        <v>192</v>
      </c>
      <c r="H73" s="297">
        <f t="shared" si="30"/>
        <v>0.53125</v>
      </c>
      <c r="I73" s="20">
        <f t="shared" si="30"/>
        <v>209</v>
      </c>
      <c r="J73" s="20">
        <f t="shared" si="30"/>
        <v>406</v>
      </c>
      <c r="K73" s="297">
        <f t="shared" si="30"/>
        <v>0.51477832512315269</v>
      </c>
      <c r="L73" s="20">
        <f t="shared" si="30"/>
        <v>483</v>
      </c>
      <c r="M73" s="20">
        <f t="shared" si="30"/>
        <v>694</v>
      </c>
      <c r="N73" s="297">
        <f t="shared" si="30"/>
        <v>0.69596541786743515</v>
      </c>
      <c r="O73" s="20">
        <f t="shared" si="30"/>
        <v>216</v>
      </c>
      <c r="P73" s="20">
        <f t="shared" si="30"/>
        <v>527</v>
      </c>
      <c r="Q73" s="297">
        <f t="shared" si="30"/>
        <v>0.40986717267552181</v>
      </c>
      <c r="R73" s="20">
        <f t="shared" si="30"/>
        <v>1010</v>
      </c>
      <c r="S73" s="20">
        <f t="shared" si="30"/>
        <v>1819</v>
      </c>
      <c r="T73" s="297">
        <f t="shared" si="30"/>
        <v>0.55525013743815288</v>
      </c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</row>
    <row r="74" spans="1:36" ht="15.6" customHeight="1" x14ac:dyDescent="0.25">
      <c r="A74" s="288"/>
      <c r="B74" s="286"/>
      <c r="C74" s="286"/>
      <c r="D74" s="286"/>
      <c r="E74" s="40"/>
      <c r="F74" s="286"/>
      <c r="G74" s="286"/>
      <c r="H74" s="299"/>
      <c r="I74" s="286"/>
      <c r="J74" s="286"/>
      <c r="K74" s="300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6"/>
      <c r="AJ74" s="286"/>
    </row>
    <row r="75" spans="1:36" ht="15.6" customHeight="1" x14ac:dyDescent="0.25">
      <c r="A75" s="288"/>
      <c r="B75" s="286"/>
      <c r="C75" s="286"/>
      <c r="D75" s="286"/>
      <c r="E75" s="40"/>
      <c r="F75" s="286"/>
      <c r="G75" s="286"/>
      <c r="H75" s="299"/>
      <c r="I75" s="286"/>
      <c r="J75" s="286"/>
      <c r="K75" s="300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</row>
    <row r="76" spans="1:36" ht="15.6" customHeight="1" x14ac:dyDescent="0.25">
      <c r="A76" s="288"/>
      <c r="B76" s="286"/>
      <c r="C76" s="286"/>
      <c r="D76" s="286"/>
      <c r="E76" s="40"/>
      <c r="F76" s="286"/>
      <c r="G76" s="286"/>
      <c r="H76" s="299"/>
      <c r="I76" s="286"/>
      <c r="J76" s="286"/>
      <c r="K76" s="300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</row>
    <row r="77" spans="1:36" ht="15.6" customHeight="1" x14ac:dyDescent="0.25">
      <c r="A77" s="288"/>
      <c r="B77" s="286"/>
      <c r="C77" s="286"/>
      <c r="D77" s="286"/>
      <c r="E77" s="40"/>
      <c r="F77" s="286"/>
      <c r="G77" s="286"/>
      <c r="H77" s="299"/>
      <c r="I77" s="286"/>
      <c r="J77" s="286"/>
      <c r="K77" s="300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  <c r="AA77" s="286"/>
      <c r="AB77" s="286"/>
      <c r="AC77" s="286"/>
      <c r="AD77" s="286"/>
      <c r="AE77" s="286"/>
      <c r="AF77" s="286"/>
      <c r="AG77" s="286"/>
      <c r="AH77" s="286"/>
      <c r="AI77" s="286"/>
      <c r="AJ77" s="286"/>
    </row>
    <row r="78" spans="1:36" ht="15.6" customHeight="1" x14ac:dyDescent="0.25">
      <c r="A78" s="288"/>
      <c r="B78" s="286"/>
      <c r="C78" s="286"/>
      <c r="D78" s="286"/>
      <c r="E78" s="40"/>
      <c r="F78" s="286"/>
      <c r="G78" s="286"/>
      <c r="H78" s="299"/>
      <c r="I78" s="286"/>
      <c r="J78" s="286"/>
      <c r="K78" s="300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  <c r="AA78" s="286"/>
      <c r="AB78" s="286"/>
      <c r="AC78" s="286"/>
      <c r="AD78" s="286"/>
      <c r="AE78" s="286"/>
      <c r="AF78" s="286"/>
      <c r="AG78" s="286"/>
      <c r="AH78" s="286"/>
      <c r="AI78" s="286"/>
      <c r="AJ78" s="286"/>
    </row>
    <row r="79" spans="1:36" ht="15.6" customHeight="1" x14ac:dyDescent="0.25">
      <c r="A79" s="288"/>
      <c r="B79" s="286"/>
      <c r="C79" s="286"/>
      <c r="D79" s="286"/>
      <c r="E79" s="40"/>
      <c r="F79" s="286"/>
      <c r="G79" s="286"/>
      <c r="H79" s="299"/>
      <c r="I79" s="286"/>
      <c r="J79" s="286"/>
      <c r="K79" s="300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</row>
    <row r="80" spans="1:36" ht="15.6" customHeight="1" x14ac:dyDescent="0.25">
      <c r="A80" s="288"/>
      <c r="B80" s="286"/>
      <c r="C80" s="286"/>
      <c r="D80" s="286"/>
      <c r="E80" s="40"/>
      <c r="F80" s="286"/>
      <c r="G80" s="286"/>
      <c r="H80" s="299"/>
      <c r="I80" s="286"/>
      <c r="J80" s="286"/>
      <c r="K80" s="300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</row>
    <row r="81" spans="1:36" ht="15.6" customHeight="1" x14ac:dyDescent="0.25">
      <c r="A81" s="288"/>
      <c r="B81" s="286"/>
      <c r="C81" s="286"/>
      <c r="D81" s="286"/>
      <c r="E81" s="40"/>
      <c r="F81" s="286"/>
      <c r="G81" s="286"/>
      <c r="H81" s="299"/>
      <c r="I81" s="286"/>
      <c r="J81" s="286"/>
      <c r="K81" s="300"/>
      <c r="L81" s="286"/>
      <c r="M81" s="286"/>
      <c r="N81" s="286"/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  <c r="AA81" s="286"/>
      <c r="AB81" s="286"/>
      <c r="AC81" s="286"/>
      <c r="AD81" s="286"/>
      <c r="AE81" s="286"/>
      <c r="AF81" s="286"/>
      <c r="AG81" s="286"/>
      <c r="AH81" s="286"/>
      <c r="AI81" s="286"/>
      <c r="AJ81" s="286"/>
    </row>
    <row r="82" spans="1:36" ht="15.6" customHeight="1" x14ac:dyDescent="0.25">
      <c r="A82" s="288"/>
      <c r="B82" s="286"/>
      <c r="C82" s="286"/>
      <c r="D82" s="286"/>
      <c r="E82" s="40"/>
      <c r="F82" s="286"/>
      <c r="G82" s="286"/>
      <c r="H82" s="299"/>
      <c r="I82" s="286"/>
      <c r="J82" s="286"/>
      <c r="K82" s="300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  <c r="AA82" s="286"/>
      <c r="AB82" s="286"/>
      <c r="AC82" s="286"/>
      <c r="AD82" s="286"/>
      <c r="AE82" s="286"/>
      <c r="AF82" s="286"/>
      <c r="AG82" s="286"/>
      <c r="AH82" s="286"/>
      <c r="AI82" s="286"/>
      <c r="AJ82" s="286"/>
    </row>
    <row r="83" spans="1:36" ht="15.6" customHeight="1" x14ac:dyDescent="0.25">
      <c r="A83" s="288"/>
      <c r="B83" s="286"/>
      <c r="C83" s="286"/>
      <c r="D83" s="286"/>
      <c r="E83" s="40"/>
      <c r="F83" s="286"/>
      <c r="G83" s="286"/>
      <c r="H83" s="299"/>
      <c r="I83" s="286"/>
      <c r="J83" s="286"/>
      <c r="K83" s="300"/>
      <c r="L83" s="286"/>
      <c r="M83" s="286"/>
      <c r="N83" s="286"/>
      <c r="O83" s="286"/>
      <c r="P83" s="286"/>
      <c r="Q83" s="286"/>
      <c r="R83" s="286"/>
      <c r="S83" s="286"/>
      <c r="T83" s="286"/>
      <c r="U83" s="286"/>
      <c r="V83" s="286"/>
      <c r="W83" s="286"/>
      <c r="X83" s="286"/>
      <c r="Y83" s="286"/>
      <c r="Z83" s="286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</row>
    <row r="84" spans="1:36" ht="15.6" customHeight="1" x14ac:dyDescent="0.25">
      <c r="A84" s="288"/>
      <c r="B84" s="286"/>
      <c r="C84" s="286"/>
      <c r="D84" s="286"/>
      <c r="E84" s="40"/>
      <c r="F84" s="286"/>
      <c r="G84" s="286"/>
      <c r="H84" s="299"/>
      <c r="I84" s="286"/>
      <c r="J84" s="286"/>
      <c r="K84" s="300"/>
      <c r="L84" s="286"/>
      <c r="M84" s="286"/>
      <c r="N84" s="286"/>
      <c r="O84" s="286"/>
      <c r="P84" s="286"/>
      <c r="Q84" s="286"/>
      <c r="R84" s="286"/>
      <c r="S84" s="286"/>
      <c r="T84" s="286"/>
      <c r="U84" s="286"/>
      <c r="V84" s="286"/>
      <c r="W84" s="286"/>
      <c r="X84" s="286"/>
      <c r="Y84" s="286"/>
      <c r="Z84" s="286"/>
      <c r="AA84" s="286"/>
      <c r="AB84" s="286"/>
      <c r="AC84" s="286"/>
      <c r="AD84" s="286"/>
      <c r="AE84" s="286"/>
      <c r="AF84" s="286"/>
      <c r="AG84" s="286"/>
      <c r="AH84" s="286"/>
      <c r="AI84" s="286"/>
      <c r="AJ84" s="286"/>
    </row>
    <row r="85" spans="1:36" ht="15.6" customHeight="1" x14ac:dyDescent="0.25">
      <c r="A85" s="288"/>
      <c r="B85" s="286"/>
      <c r="C85" s="286"/>
      <c r="D85" s="286"/>
      <c r="E85" s="40"/>
      <c r="F85" s="286"/>
      <c r="G85" s="286"/>
      <c r="H85" s="299"/>
      <c r="I85" s="286"/>
      <c r="J85" s="286"/>
      <c r="K85" s="300"/>
      <c r="L85" s="286"/>
      <c r="M85" s="286"/>
      <c r="N85" s="286"/>
      <c r="O85" s="286"/>
      <c r="P85" s="286"/>
      <c r="Q85" s="286"/>
      <c r="R85" s="286"/>
      <c r="S85" s="286"/>
      <c r="T85" s="286"/>
      <c r="U85" s="286"/>
      <c r="V85" s="286"/>
      <c r="W85" s="286"/>
      <c r="X85" s="286"/>
      <c r="Y85" s="286"/>
      <c r="Z85" s="286"/>
      <c r="AA85" s="286"/>
      <c r="AB85" s="286"/>
      <c r="AC85" s="286"/>
      <c r="AD85" s="286"/>
      <c r="AE85" s="286"/>
      <c r="AF85" s="286"/>
      <c r="AG85" s="286"/>
      <c r="AH85" s="286"/>
      <c r="AI85" s="286"/>
      <c r="AJ85" s="286"/>
    </row>
    <row r="86" spans="1:36" ht="15.6" customHeight="1" x14ac:dyDescent="0.25">
      <c r="A86" s="288"/>
      <c r="B86" s="286"/>
      <c r="C86" s="286"/>
      <c r="D86" s="286"/>
      <c r="E86" s="40"/>
      <c r="F86" s="286"/>
      <c r="G86" s="286"/>
      <c r="H86" s="299"/>
      <c r="I86" s="286"/>
      <c r="J86" s="286"/>
      <c r="K86" s="300"/>
      <c r="L86" s="286"/>
      <c r="M86" s="286"/>
      <c r="N86" s="286"/>
      <c r="O86" s="286"/>
      <c r="P86" s="286"/>
      <c r="Q86" s="286"/>
      <c r="R86" s="286"/>
      <c r="S86" s="286"/>
      <c r="T86" s="286"/>
      <c r="U86" s="286"/>
      <c r="V86" s="286"/>
      <c r="W86" s="286"/>
      <c r="X86" s="286"/>
      <c r="Y86" s="286"/>
      <c r="Z86" s="286"/>
      <c r="AA86" s="286"/>
      <c r="AB86" s="286"/>
      <c r="AC86" s="286"/>
      <c r="AD86" s="286"/>
      <c r="AE86" s="286"/>
      <c r="AF86" s="286"/>
      <c r="AG86" s="286"/>
      <c r="AH86" s="286"/>
      <c r="AI86" s="286"/>
      <c r="AJ86" s="286"/>
    </row>
    <row r="87" spans="1:36" ht="15.6" customHeight="1" x14ac:dyDescent="0.25">
      <c r="A87" s="288"/>
      <c r="B87" s="286"/>
      <c r="C87" s="286"/>
      <c r="D87" s="286"/>
      <c r="E87" s="40"/>
      <c r="F87" s="286"/>
      <c r="G87" s="286"/>
      <c r="H87" s="299"/>
      <c r="I87" s="286"/>
      <c r="J87" s="286"/>
      <c r="K87" s="300"/>
      <c r="L87" s="286"/>
      <c r="M87" s="286"/>
      <c r="N87" s="286"/>
      <c r="O87" s="286"/>
      <c r="P87" s="286"/>
      <c r="Q87" s="286"/>
      <c r="R87" s="286"/>
      <c r="S87" s="286"/>
      <c r="T87" s="286"/>
      <c r="U87" s="286"/>
      <c r="V87" s="286"/>
      <c r="W87" s="286"/>
      <c r="X87" s="286"/>
      <c r="Y87" s="286"/>
      <c r="Z87" s="286"/>
      <c r="AA87" s="286"/>
      <c r="AB87" s="286"/>
      <c r="AC87" s="286"/>
      <c r="AD87" s="286"/>
      <c r="AE87" s="286"/>
      <c r="AF87" s="286"/>
      <c r="AG87" s="286"/>
      <c r="AH87" s="286"/>
      <c r="AI87" s="286"/>
      <c r="AJ87" s="286"/>
    </row>
    <row r="88" spans="1:36" ht="15.6" customHeight="1" x14ac:dyDescent="0.25">
      <c r="A88" s="288"/>
      <c r="B88" s="286"/>
      <c r="C88" s="286"/>
      <c r="D88" s="286"/>
      <c r="E88" s="40"/>
      <c r="F88" s="286"/>
      <c r="G88" s="286"/>
      <c r="H88" s="299"/>
      <c r="I88" s="286"/>
      <c r="J88" s="286"/>
      <c r="K88" s="300"/>
      <c r="L88" s="286"/>
      <c r="M88" s="286"/>
      <c r="N88" s="286"/>
      <c r="O88" s="286"/>
      <c r="P88" s="286"/>
      <c r="Q88" s="286"/>
      <c r="R88" s="286"/>
      <c r="S88" s="286"/>
      <c r="T88" s="286"/>
      <c r="U88" s="286"/>
      <c r="V88" s="286"/>
      <c r="W88" s="286"/>
      <c r="X88" s="286"/>
      <c r="Y88" s="286"/>
      <c r="Z88" s="286"/>
      <c r="AA88" s="286"/>
      <c r="AB88" s="286"/>
      <c r="AC88" s="286"/>
      <c r="AD88" s="286"/>
      <c r="AE88" s="286"/>
      <c r="AF88" s="286"/>
      <c r="AG88" s="286"/>
      <c r="AH88" s="286"/>
      <c r="AI88" s="286"/>
      <c r="AJ88" s="286"/>
    </row>
    <row r="89" spans="1:36" ht="15.6" customHeight="1" x14ac:dyDescent="0.25">
      <c r="A89" s="288"/>
      <c r="B89" s="286"/>
      <c r="C89" s="286"/>
      <c r="D89" s="286"/>
      <c r="E89" s="40"/>
      <c r="F89" s="286"/>
      <c r="G89" s="286"/>
      <c r="H89" s="299"/>
      <c r="I89" s="286"/>
      <c r="J89" s="286"/>
      <c r="K89" s="300"/>
      <c r="L89" s="286"/>
      <c r="M89" s="286"/>
      <c r="N89" s="286"/>
      <c r="O89" s="286"/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  <c r="AA89" s="286"/>
      <c r="AB89" s="286"/>
      <c r="AC89" s="286"/>
      <c r="AD89" s="286"/>
      <c r="AE89" s="286"/>
      <c r="AF89" s="286"/>
      <c r="AG89" s="286"/>
      <c r="AH89" s="286"/>
      <c r="AI89" s="286"/>
      <c r="AJ89" s="286"/>
    </row>
    <row r="90" spans="1:36" ht="15.6" customHeight="1" x14ac:dyDescent="0.25">
      <c r="A90" s="288"/>
      <c r="B90" s="286"/>
      <c r="C90" s="286"/>
      <c r="D90" s="286"/>
      <c r="E90" s="40"/>
      <c r="F90" s="286"/>
      <c r="G90" s="286"/>
      <c r="H90" s="299"/>
      <c r="I90" s="286"/>
      <c r="J90" s="286"/>
      <c r="K90" s="300"/>
      <c r="L90" s="286"/>
      <c r="M90" s="286"/>
      <c r="N90" s="286"/>
      <c r="O90" s="286"/>
      <c r="P90" s="286"/>
      <c r="Q90" s="286"/>
      <c r="R90" s="286"/>
      <c r="S90" s="286"/>
      <c r="T90" s="286"/>
      <c r="U90" s="286"/>
      <c r="V90" s="286"/>
      <c r="W90" s="286"/>
      <c r="X90" s="286"/>
      <c r="Y90" s="286"/>
      <c r="Z90" s="286"/>
      <c r="AA90" s="286"/>
      <c r="AB90" s="286"/>
      <c r="AC90" s="286"/>
      <c r="AD90" s="286"/>
      <c r="AE90" s="286"/>
      <c r="AF90" s="286"/>
      <c r="AG90" s="286"/>
      <c r="AH90" s="286"/>
      <c r="AI90" s="286"/>
      <c r="AJ90" s="286"/>
    </row>
    <row r="91" spans="1:36" ht="15.6" customHeight="1" x14ac:dyDescent="0.25">
      <c r="A91" s="288"/>
      <c r="B91" s="286"/>
      <c r="C91" s="286"/>
      <c r="D91" s="286"/>
      <c r="E91" s="40"/>
      <c r="F91" s="286"/>
      <c r="G91" s="286"/>
      <c r="H91" s="299"/>
      <c r="I91" s="286"/>
      <c r="J91" s="286"/>
      <c r="K91" s="300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A91" s="286"/>
      <c r="AB91" s="286"/>
      <c r="AC91" s="286"/>
      <c r="AD91" s="286"/>
      <c r="AE91" s="286"/>
      <c r="AF91" s="286"/>
      <c r="AG91" s="286"/>
      <c r="AH91" s="286"/>
      <c r="AI91" s="286"/>
      <c r="AJ91" s="286"/>
    </row>
    <row r="92" spans="1:36" ht="15.6" customHeight="1" x14ac:dyDescent="0.25">
      <c r="A92" s="288"/>
      <c r="B92" s="286"/>
      <c r="C92" s="286"/>
      <c r="D92" s="286"/>
      <c r="E92" s="40"/>
      <c r="F92" s="286"/>
      <c r="G92" s="286"/>
      <c r="H92" s="299"/>
      <c r="I92" s="286"/>
      <c r="J92" s="286"/>
      <c r="K92" s="300"/>
      <c r="L92" s="286"/>
      <c r="M92" s="286"/>
      <c r="N92" s="286"/>
      <c r="O92" s="286"/>
      <c r="P92" s="286"/>
      <c r="Q92" s="286"/>
      <c r="R92" s="286"/>
      <c r="S92" s="286"/>
      <c r="T92" s="286"/>
      <c r="U92" s="286"/>
      <c r="V92" s="286"/>
      <c r="W92" s="286"/>
      <c r="X92" s="286"/>
      <c r="Y92" s="286"/>
      <c r="Z92" s="286"/>
      <c r="AA92" s="286"/>
      <c r="AB92" s="286"/>
      <c r="AC92" s="286"/>
      <c r="AD92" s="286"/>
      <c r="AE92" s="286"/>
      <c r="AF92" s="286"/>
      <c r="AG92" s="286"/>
      <c r="AH92" s="286"/>
      <c r="AI92" s="286"/>
      <c r="AJ92" s="286"/>
    </row>
    <row r="93" spans="1:36" ht="15.6" customHeight="1" x14ac:dyDescent="0.25">
      <c r="A93" s="288"/>
      <c r="B93" s="286"/>
      <c r="C93" s="286"/>
      <c r="D93" s="286"/>
      <c r="E93" s="40"/>
      <c r="F93" s="286"/>
      <c r="G93" s="286"/>
      <c r="H93" s="299"/>
      <c r="I93" s="286"/>
      <c r="J93" s="286"/>
      <c r="K93" s="300"/>
      <c r="L93" s="286"/>
      <c r="M93" s="286"/>
      <c r="N93" s="286"/>
      <c r="O93" s="286"/>
      <c r="P93" s="286"/>
      <c r="Q93" s="286"/>
      <c r="R93" s="286"/>
      <c r="S93" s="286"/>
      <c r="T93" s="286"/>
      <c r="U93" s="286"/>
      <c r="V93" s="286"/>
      <c r="W93" s="286"/>
      <c r="X93" s="286"/>
      <c r="Y93" s="286"/>
      <c r="Z93" s="286"/>
      <c r="AA93" s="286"/>
      <c r="AB93" s="286"/>
      <c r="AC93" s="286"/>
      <c r="AD93" s="286"/>
      <c r="AE93" s="286"/>
      <c r="AF93" s="286"/>
      <c r="AG93" s="286"/>
      <c r="AH93" s="286"/>
      <c r="AI93" s="286"/>
      <c r="AJ93" s="286"/>
    </row>
    <row r="94" spans="1:36" ht="15.6" customHeight="1" x14ac:dyDescent="0.25">
      <c r="A94" s="288"/>
      <c r="B94" s="286"/>
      <c r="C94" s="286"/>
      <c r="D94" s="286"/>
      <c r="E94" s="40"/>
      <c r="F94" s="286"/>
      <c r="G94" s="286"/>
      <c r="H94" s="299"/>
      <c r="I94" s="286"/>
      <c r="J94" s="286"/>
      <c r="K94" s="300"/>
      <c r="L94" s="286"/>
      <c r="M94" s="286"/>
      <c r="N94" s="286"/>
      <c r="O94" s="286"/>
      <c r="P94" s="286"/>
      <c r="Q94" s="286"/>
      <c r="R94" s="286"/>
      <c r="S94" s="286"/>
      <c r="T94" s="286"/>
      <c r="U94" s="286"/>
      <c r="V94" s="286"/>
      <c r="W94" s="286"/>
      <c r="X94" s="286"/>
      <c r="Y94" s="286"/>
      <c r="Z94" s="286"/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</row>
    <row r="95" spans="1:36" s="302" customFormat="1" ht="15.6" customHeight="1" x14ac:dyDescent="0.25">
      <c r="A95" s="301"/>
      <c r="B95" s="286"/>
      <c r="C95" s="286"/>
      <c r="D95" s="286"/>
      <c r="E95" s="40"/>
      <c r="F95" s="286"/>
      <c r="G95" s="286"/>
      <c r="H95" s="299"/>
      <c r="I95" s="286"/>
      <c r="J95" s="286"/>
      <c r="K95" s="300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86"/>
      <c r="AH95" s="286"/>
      <c r="AI95" s="286"/>
      <c r="AJ95" s="286"/>
    </row>
    <row r="96" spans="1:36" s="302" customFormat="1" ht="15.6" customHeight="1" x14ac:dyDescent="0.25">
      <c r="A96" s="301"/>
      <c r="B96" s="286"/>
      <c r="C96" s="286"/>
      <c r="D96" s="286"/>
      <c r="E96" s="40"/>
      <c r="F96" s="286"/>
      <c r="G96" s="286"/>
      <c r="H96" s="299"/>
      <c r="I96" s="286"/>
      <c r="J96" s="286"/>
      <c r="K96" s="300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  <c r="AC96" s="286"/>
      <c r="AD96" s="286"/>
      <c r="AE96" s="286"/>
      <c r="AF96" s="286"/>
      <c r="AG96" s="286"/>
      <c r="AH96" s="286"/>
      <c r="AI96" s="286"/>
      <c r="AJ96" s="286"/>
    </row>
    <row r="97" spans="1:36" ht="15.6" customHeight="1" x14ac:dyDescent="0.25">
      <c r="A97" s="288"/>
      <c r="B97" s="286"/>
      <c r="C97" s="286"/>
      <c r="D97" s="286"/>
      <c r="E97" s="40"/>
      <c r="F97" s="286"/>
      <c r="G97" s="286"/>
      <c r="H97" s="299"/>
      <c r="I97" s="286"/>
      <c r="J97" s="286"/>
      <c r="K97" s="300"/>
      <c r="L97" s="286"/>
      <c r="M97" s="286"/>
      <c r="N97" s="286"/>
      <c r="O97" s="286"/>
      <c r="P97" s="286"/>
      <c r="Q97" s="286"/>
      <c r="R97" s="286"/>
      <c r="S97" s="286"/>
      <c r="T97" s="286"/>
      <c r="U97" s="286"/>
      <c r="V97" s="286"/>
      <c r="W97" s="286"/>
      <c r="X97" s="286"/>
      <c r="Y97" s="286"/>
      <c r="Z97" s="286"/>
      <c r="AA97" s="286"/>
      <c r="AB97" s="286"/>
      <c r="AC97" s="286"/>
      <c r="AD97" s="286"/>
      <c r="AE97" s="286"/>
      <c r="AF97" s="286"/>
      <c r="AG97" s="286"/>
      <c r="AH97" s="286"/>
      <c r="AI97" s="286"/>
      <c r="AJ97" s="286"/>
    </row>
    <row r="98" spans="1:36" ht="15.6" customHeight="1" x14ac:dyDescent="0.25">
      <c r="A98" s="288"/>
      <c r="B98" s="286"/>
      <c r="C98" s="286"/>
      <c r="D98" s="286"/>
      <c r="E98" s="40"/>
      <c r="F98" s="286"/>
      <c r="G98" s="286"/>
      <c r="H98" s="299"/>
      <c r="I98" s="286"/>
      <c r="J98" s="286"/>
      <c r="K98" s="300"/>
      <c r="L98" s="286"/>
      <c r="M98" s="286"/>
      <c r="N98" s="286"/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  <c r="AA98" s="286"/>
      <c r="AB98" s="286"/>
      <c r="AC98" s="286"/>
      <c r="AD98" s="286"/>
      <c r="AE98" s="286"/>
      <c r="AF98" s="286"/>
      <c r="AG98" s="286"/>
      <c r="AH98" s="286"/>
      <c r="AI98" s="286"/>
      <c r="AJ98" s="286"/>
    </row>
    <row r="99" spans="1:36" ht="15.6" customHeight="1" x14ac:dyDescent="0.25">
      <c r="A99" s="288"/>
      <c r="B99" s="286"/>
      <c r="C99" s="286"/>
      <c r="D99" s="286"/>
      <c r="E99" s="40"/>
      <c r="F99" s="286"/>
      <c r="G99" s="286"/>
      <c r="H99" s="299"/>
      <c r="I99" s="286"/>
      <c r="J99" s="286"/>
      <c r="K99" s="300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6"/>
      <c r="AA99" s="286"/>
      <c r="AB99" s="286"/>
      <c r="AC99" s="286"/>
      <c r="AD99" s="286"/>
      <c r="AE99" s="286"/>
      <c r="AF99" s="286"/>
      <c r="AG99" s="286"/>
      <c r="AH99" s="286"/>
      <c r="AI99" s="286"/>
      <c r="AJ99" s="286"/>
    </row>
    <row r="100" spans="1:36" ht="15.6" customHeight="1" x14ac:dyDescent="0.25">
      <c r="A100" s="288"/>
      <c r="B100" s="286"/>
      <c r="C100" s="286"/>
      <c r="D100" s="286"/>
      <c r="E100" s="40"/>
      <c r="F100" s="286"/>
      <c r="G100" s="286"/>
      <c r="H100" s="299"/>
      <c r="I100" s="286"/>
      <c r="J100" s="286"/>
      <c r="K100" s="300"/>
      <c r="L100" s="286"/>
      <c r="M100" s="286"/>
      <c r="N100" s="286"/>
      <c r="O100" s="286"/>
      <c r="P100" s="286"/>
      <c r="Q100" s="286"/>
      <c r="R100" s="286"/>
      <c r="S100" s="286"/>
      <c r="T100" s="286"/>
      <c r="U100" s="286"/>
      <c r="V100" s="286"/>
      <c r="W100" s="286"/>
      <c r="X100" s="286"/>
      <c r="Y100" s="286"/>
      <c r="Z100" s="286"/>
      <c r="AA100" s="286"/>
      <c r="AB100" s="286"/>
      <c r="AC100" s="286"/>
      <c r="AD100" s="286"/>
      <c r="AE100" s="286"/>
      <c r="AF100" s="286"/>
      <c r="AG100" s="286"/>
      <c r="AH100" s="286"/>
      <c r="AI100" s="286"/>
      <c r="AJ100" s="286"/>
    </row>
    <row r="101" spans="1:36" ht="15.6" customHeight="1" x14ac:dyDescent="0.25">
      <c r="A101" s="288"/>
      <c r="B101" s="286"/>
      <c r="C101" s="286"/>
      <c r="D101" s="286"/>
      <c r="E101" s="40"/>
      <c r="F101" s="286"/>
      <c r="G101" s="286"/>
      <c r="H101" s="299"/>
      <c r="I101" s="286"/>
      <c r="J101" s="286"/>
      <c r="K101" s="300"/>
      <c r="L101" s="286"/>
      <c r="M101" s="286"/>
      <c r="N101" s="286"/>
      <c r="O101" s="286"/>
      <c r="P101" s="286"/>
      <c r="Q101" s="286"/>
      <c r="R101" s="286"/>
      <c r="S101" s="286"/>
      <c r="T101" s="286"/>
      <c r="U101" s="286"/>
      <c r="V101" s="286"/>
      <c r="W101" s="286"/>
      <c r="X101" s="286"/>
      <c r="Y101" s="286"/>
      <c r="Z101" s="286"/>
      <c r="AA101" s="286"/>
      <c r="AB101" s="286"/>
      <c r="AC101" s="286"/>
      <c r="AD101" s="286"/>
      <c r="AE101" s="286"/>
      <c r="AF101" s="286"/>
      <c r="AG101" s="286"/>
      <c r="AH101" s="286"/>
      <c r="AI101" s="286"/>
      <c r="AJ101" s="286"/>
    </row>
    <row r="102" spans="1:36" ht="15.6" customHeight="1" x14ac:dyDescent="0.25">
      <c r="A102" s="288"/>
      <c r="B102" s="286"/>
      <c r="C102" s="286"/>
      <c r="D102" s="286"/>
      <c r="E102" s="40"/>
      <c r="F102" s="286"/>
      <c r="G102" s="286"/>
      <c r="H102" s="299"/>
      <c r="I102" s="286"/>
      <c r="J102" s="286"/>
      <c r="K102" s="300"/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  <c r="X102" s="286"/>
      <c r="Y102" s="286"/>
      <c r="Z102" s="286"/>
      <c r="AA102" s="286"/>
      <c r="AB102" s="286"/>
      <c r="AC102" s="286"/>
      <c r="AD102" s="286"/>
      <c r="AE102" s="286"/>
      <c r="AF102" s="286"/>
      <c r="AG102" s="286"/>
      <c r="AH102" s="286"/>
      <c r="AI102" s="286"/>
      <c r="AJ102" s="286"/>
    </row>
    <row r="103" spans="1:36" ht="15.6" customHeight="1" x14ac:dyDescent="0.25">
      <c r="A103" s="288"/>
      <c r="B103" s="286"/>
      <c r="C103" s="286"/>
      <c r="D103" s="286"/>
      <c r="E103" s="40"/>
      <c r="F103" s="286"/>
      <c r="G103" s="286"/>
      <c r="H103" s="299"/>
      <c r="I103" s="286"/>
      <c r="J103" s="286"/>
      <c r="K103" s="300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  <c r="AA103" s="286"/>
      <c r="AB103" s="286"/>
      <c r="AC103" s="286"/>
      <c r="AD103" s="286"/>
      <c r="AE103" s="286"/>
      <c r="AF103" s="286"/>
      <c r="AG103" s="286"/>
      <c r="AH103" s="286"/>
      <c r="AI103" s="286"/>
      <c r="AJ103" s="286"/>
    </row>
    <row r="104" spans="1:36" ht="15.6" customHeight="1" x14ac:dyDescent="0.25">
      <c r="A104" s="288"/>
      <c r="B104" s="286"/>
      <c r="C104" s="286"/>
      <c r="D104" s="286"/>
      <c r="E104" s="40"/>
      <c r="F104" s="286"/>
      <c r="G104" s="286"/>
      <c r="H104" s="299"/>
      <c r="I104" s="286"/>
      <c r="J104" s="286"/>
      <c r="K104" s="300"/>
      <c r="L104" s="286"/>
      <c r="M104" s="286"/>
      <c r="N104" s="286"/>
      <c r="O104" s="286"/>
      <c r="P104" s="286"/>
      <c r="Q104" s="286"/>
      <c r="R104" s="286"/>
      <c r="S104" s="286"/>
      <c r="T104" s="286"/>
      <c r="U104" s="286"/>
      <c r="V104" s="286"/>
      <c r="W104" s="286"/>
      <c r="X104" s="286"/>
      <c r="Y104" s="286"/>
      <c r="Z104" s="286"/>
      <c r="AA104" s="286"/>
      <c r="AB104" s="286"/>
      <c r="AC104" s="286"/>
      <c r="AD104" s="286"/>
      <c r="AE104" s="286"/>
      <c r="AF104" s="286"/>
      <c r="AG104" s="286"/>
      <c r="AH104" s="286"/>
      <c r="AI104" s="286"/>
      <c r="AJ104" s="286"/>
    </row>
    <row r="105" spans="1:36" ht="15.6" customHeight="1" x14ac:dyDescent="0.25">
      <c r="A105" s="288"/>
      <c r="B105" s="286"/>
      <c r="C105" s="286"/>
      <c r="D105" s="286"/>
      <c r="E105" s="40"/>
      <c r="F105" s="286"/>
      <c r="G105" s="286"/>
      <c r="H105" s="299"/>
      <c r="I105" s="286"/>
      <c r="J105" s="286"/>
      <c r="K105" s="300"/>
      <c r="L105" s="286"/>
      <c r="M105" s="286"/>
      <c r="N105" s="286"/>
      <c r="O105" s="286"/>
      <c r="P105" s="286"/>
      <c r="Q105" s="286"/>
      <c r="R105" s="286"/>
      <c r="S105" s="286"/>
      <c r="T105" s="286"/>
      <c r="U105" s="286"/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6"/>
      <c r="AF105" s="286"/>
      <c r="AG105" s="286"/>
      <c r="AH105" s="286"/>
      <c r="AI105" s="286"/>
      <c r="AJ105" s="286"/>
    </row>
    <row r="106" spans="1:36" ht="15.6" customHeight="1" x14ac:dyDescent="0.25">
      <c r="A106" s="288"/>
      <c r="B106" s="286"/>
      <c r="C106" s="286"/>
      <c r="D106" s="286"/>
      <c r="E106" s="40"/>
      <c r="F106" s="286"/>
      <c r="G106" s="286"/>
      <c r="H106" s="299"/>
      <c r="I106" s="286"/>
      <c r="J106" s="286"/>
      <c r="K106" s="300"/>
      <c r="L106" s="286"/>
      <c r="M106" s="286"/>
      <c r="N106" s="286"/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6"/>
      <c r="AE106" s="286"/>
      <c r="AF106" s="286"/>
      <c r="AG106" s="286"/>
      <c r="AH106" s="286"/>
      <c r="AI106" s="286"/>
      <c r="AJ106" s="286"/>
    </row>
    <row r="107" spans="1:36" ht="15.6" customHeight="1" x14ac:dyDescent="0.25">
      <c r="A107" s="288"/>
      <c r="B107" s="286"/>
      <c r="C107" s="286"/>
      <c r="D107" s="286"/>
      <c r="E107" s="40"/>
      <c r="F107" s="286"/>
      <c r="G107" s="286"/>
      <c r="H107" s="299"/>
      <c r="I107" s="286"/>
      <c r="J107" s="286"/>
      <c r="K107" s="300"/>
      <c r="L107" s="286"/>
      <c r="M107" s="286"/>
      <c r="N107" s="286"/>
      <c r="O107" s="286"/>
      <c r="P107" s="286"/>
      <c r="Q107" s="286"/>
      <c r="R107" s="286"/>
      <c r="S107" s="286"/>
      <c r="T107" s="286"/>
      <c r="U107" s="286"/>
      <c r="V107" s="286"/>
      <c r="W107" s="286"/>
      <c r="X107" s="286"/>
      <c r="Y107" s="286"/>
      <c r="Z107" s="286"/>
      <c r="AA107" s="286"/>
      <c r="AB107" s="286"/>
      <c r="AC107" s="286"/>
      <c r="AD107" s="286"/>
      <c r="AE107" s="286"/>
      <c r="AF107" s="286"/>
      <c r="AG107" s="286"/>
      <c r="AH107" s="286"/>
      <c r="AI107" s="286"/>
      <c r="AJ107" s="286"/>
    </row>
    <row r="108" spans="1:36" ht="15.6" customHeight="1" x14ac:dyDescent="0.25">
      <c r="A108" s="288"/>
      <c r="B108" s="286"/>
      <c r="C108" s="286"/>
      <c r="D108" s="286"/>
      <c r="E108" s="40"/>
      <c r="F108" s="286"/>
      <c r="G108" s="286"/>
      <c r="H108" s="299"/>
      <c r="I108" s="286"/>
      <c r="J108" s="286"/>
      <c r="K108" s="300"/>
      <c r="L108" s="286"/>
      <c r="M108" s="286"/>
      <c r="N108" s="286"/>
      <c r="O108" s="286"/>
      <c r="P108" s="286"/>
      <c r="Q108" s="286"/>
      <c r="R108" s="286"/>
      <c r="S108" s="286"/>
      <c r="T108" s="286"/>
      <c r="U108" s="286"/>
      <c r="V108" s="286"/>
      <c r="W108" s="286"/>
      <c r="X108" s="286"/>
      <c r="Y108" s="286"/>
      <c r="Z108" s="286"/>
      <c r="AA108" s="286"/>
      <c r="AB108" s="286"/>
      <c r="AC108" s="286"/>
      <c r="AD108" s="286"/>
      <c r="AE108" s="286"/>
      <c r="AF108" s="286"/>
      <c r="AG108" s="286"/>
      <c r="AH108" s="286"/>
      <c r="AI108" s="286"/>
      <c r="AJ108" s="286"/>
    </row>
    <row r="109" spans="1:36" ht="15.6" customHeight="1" x14ac:dyDescent="0.25">
      <c r="A109" s="288"/>
      <c r="B109" s="286"/>
      <c r="C109" s="286"/>
      <c r="D109" s="286"/>
      <c r="E109" s="40"/>
      <c r="F109" s="286"/>
      <c r="G109" s="286"/>
      <c r="H109" s="299"/>
      <c r="I109" s="286"/>
      <c r="J109" s="286"/>
      <c r="K109" s="300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6"/>
      <c r="X109" s="286"/>
      <c r="Y109" s="286"/>
      <c r="Z109" s="286"/>
      <c r="AA109" s="286"/>
      <c r="AB109" s="286"/>
      <c r="AC109" s="286"/>
      <c r="AD109" s="286"/>
      <c r="AE109" s="286"/>
      <c r="AF109" s="286"/>
      <c r="AG109" s="286"/>
      <c r="AH109" s="286"/>
      <c r="AI109" s="286"/>
      <c r="AJ109" s="286"/>
    </row>
    <row r="110" spans="1:36" ht="15.6" customHeight="1" x14ac:dyDescent="0.25">
      <c r="A110" s="288"/>
      <c r="B110" s="286"/>
      <c r="C110" s="286"/>
      <c r="D110" s="286"/>
      <c r="E110" s="40"/>
      <c r="F110" s="286"/>
      <c r="G110" s="286"/>
      <c r="H110" s="299"/>
      <c r="I110" s="286"/>
      <c r="J110" s="286"/>
      <c r="K110" s="300"/>
      <c r="L110" s="286"/>
      <c r="M110" s="286"/>
      <c r="N110" s="286"/>
      <c r="O110" s="286"/>
      <c r="P110" s="286"/>
      <c r="Q110" s="286"/>
      <c r="R110" s="286"/>
      <c r="S110" s="286"/>
      <c r="T110" s="286"/>
      <c r="U110" s="286"/>
      <c r="V110" s="286"/>
      <c r="W110" s="286"/>
      <c r="X110" s="286"/>
      <c r="Y110" s="286"/>
      <c r="Z110" s="286"/>
      <c r="AA110" s="286"/>
      <c r="AB110" s="286"/>
      <c r="AC110" s="286"/>
      <c r="AD110" s="286"/>
      <c r="AE110" s="286"/>
      <c r="AF110" s="286"/>
      <c r="AG110" s="286"/>
      <c r="AH110" s="286"/>
      <c r="AI110" s="286"/>
      <c r="AJ110" s="286"/>
    </row>
    <row r="111" spans="1:36" ht="15.6" customHeight="1" x14ac:dyDescent="0.25">
      <c r="A111" s="288"/>
      <c r="B111" s="286"/>
      <c r="C111" s="286"/>
      <c r="D111" s="286"/>
      <c r="E111" s="40"/>
      <c r="F111" s="286"/>
      <c r="G111" s="286"/>
      <c r="H111" s="299"/>
      <c r="I111" s="286"/>
      <c r="J111" s="286"/>
      <c r="K111" s="300"/>
      <c r="L111" s="286"/>
      <c r="M111" s="286"/>
      <c r="N111" s="286"/>
      <c r="O111" s="286"/>
      <c r="P111" s="286"/>
      <c r="Q111" s="286"/>
      <c r="R111" s="286"/>
      <c r="S111" s="286"/>
      <c r="T111" s="286"/>
      <c r="U111" s="286"/>
      <c r="V111" s="286"/>
      <c r="W111" s="286"/>
      <c r="X111" s="286"/>
      <c r="Y111" s="286"/>
      <c r="Z111" s="286"/>
      <c r="AA111" s="286"/>
      <c r="AB111" s="286"/>
      <c r="AC111" s="286"/>
      <c r="AD111" s="286"/>
      <c r="AE111" s="286"/>
      <c r="AF111" s="286"/>
      <c r="AG111" s="286"/>
      <c r="AH111" s="286"/>
      <c r="AI111" s="286"/>
      <c r="AJ111" s="286"/>
    </row>
    <row r="112" spans="1:36" ht="15.6" customHeight="1" x14ac:dyDescent="0.25">
      <c r="A112" s="288"/>
      <c r="B112" s="286"/>
      <c r="C112" s="286"/>
      <c r="D112" s="286"/>
      <c r="E112" s="40"/>
      <c r="F112" s="286"/>
      <c r="G112" s="286"/>
      <c r="H112" s="299"/>
      <c r="I112" s="286"/>
      <c r="J112" s="286"/>
      <c r="K112" s="300"/>
      <c r="L112" s="286"/>
      <c r="M112" s="286"/>
      <c r="N112" s="286"/>
      <c r="O112" s="286"/>
      <c r="P112" s="286"/>
      <c r="Q112" s="286"/>
      <c r="R112" s="286"/>
      <c r="S112" s="286"/>
      <c r="T112" s="286"/>
      <c r="U112" s="286"/>
      <c r="V112" s="286"/>
      <c r="W112" s="286"/>
      <c r="X112" s="286"/>
      <c r="Y112" s="286"/>
      <c r="Z112" s="286"/>
      <c r="AA112" s="286"/>
      <c r="AB112" s="286"/>
      <c r="AC112" s="286"/>
      <c r="AD112" s="286"/>
      <c r="AE112" s="286"/>
      <c r="AF112" s="286"/>
      <c r="AG112" s="286"/>
      <c r="AH112" s="286"/>
      <c r="AI112" s="286"/>
      <c r="AJ112" s="286"/>
    </row>
    <row r="113" spans="1:36" ht="15.6" customHeight="1" x14ac:dyDescent="0.25">
      <c r="A113" s="288"/>
      <c r="B113" s="286"/>
      <c r="C113" s="286"/>
      <c r="D113" s="286"/>
      <c r="E113" s="40"/>
      <c r="F113" s="286"/>
      <c r="G113" s="286"/>
      <c r="H113" s="299"/>
      <c r="I113" s="286"/>
      <c r="J113" s="286"/>
      <c r="K113" s="300"/>
      <c r="L113" s="286"/>
      <c r="M113" s="286"/>
      <c r="N113" s="286"/>
      <c r="O113" s="286"/>
      <c r="P113" s="286"/>
      <c r="Q113" s="286"/>
      <c r="R113" s="286"/>
      <c r="S113" s="286"/>
      <c r="T113" s="286"/>
      <c r="U113" s="286"/>
      <c r="V113" s="286"/>
      <c r="W113" s="286"/>
      <c r="X113" s="286"/>
      <c r="Y113" s="286"/>
      <c r="Z113" s="286"/>
      <c r="AA113" s="286"/>
      <c r="AB113" s="286"/>
      <c r="AC113" s="286"/>
      <c r="AD113" s="286"/>
      <c r="AE113" s="286"/>
      <c r="AF113" s="286"/>
      <c r="AG113" s="286"/>
      <c r="AH113" s="286"/>
      <c r="AI113" s="286"/>
      <c r="AJ113" s="286"/>
    </row>
    <row r="114" spans="1:36" ht="15.6" customHeight="1" x14ac:dyDescent="0.25">
      <c r="A114" s="288"/>
      <c r="B114" s="286"/>
      <c r="C114" s="286"/>
      <c r="D114" s="286"/>
      <c r="E114" s="40"/>
      <c r="F114" s="286"/>
      <c r="G114" s="286"/>
      <c r="H114" s="299"/>
      <c r="I114" s="286"/>
      <c r="J114" s="286"/>
      <c r="K114" s="300"/>
      <c r="L114" s="286"/>
      <c r="M114" s="286"/>
      <c r="N114" s="286"/>
      <c r="O114" s="286"/>
      <c r="P114" s="286"/>
      <c r="Q114" s="286"/>
      <c r="R114" s="286"/>
      <c r="S114" s="286"/>
      <c r="T114" s="286"/>
      <c r="U114" s="286"/>
      <c r="V114" s="286"/>
      <c r="W114" s="286"/>
      <c r="X114" s="286"/>
      <c r="Y114" s="286"/>
      <c r="Z114" s="286"/>
      <c r="AA114" s="286"/>
      <c r="AB114" s="286"/>
      <c r="AC114" s="286"/>
      <c r="AD114" s="286"/>
      <c r="AE114" s="286"/>
      <c r="AF114" s="286"/>
      <c r="AG114" s="286"/>
      <c r="AH114" s="286"/>
      <c r="AI114" s="286"/>
      <c r="AJ114" s="286"/>
    </row>
    <row r="115" spans="1:36" ht="15.6" customHeight="1" x14ac:dyDescent="0.25">
      <c r="A115" s="288"/>
      <c r="B115" s="286"/>
      <c r="C115" s="286"/>
      <c r="D115" s="286"/>
      <c r="E115" s="40"/>
      <c r="F115" s="286"/>
      <c r="G115" s="286"/>
      <c r="H115" s="299"/>
      <c r="I115" s="286"/>
      <c r="J115" s="286"/>
      <c r="K115" s="300"/>
      <c r="L115" s="286"/>
      <c r="M115" s="286"/>
      <c r="N115" s="286"/>
      <c r="O115" s="286"/>
      <c r="P115" s="286"/>
      <c r="Q115" s="286"/>
      <c r="R115" s="286"/>
      <c r="S115" s="286"/>
      <c r="T115" s="286"/>
      <c r="U115" s="286"/>
      <c r="V115" s="286"/>
      <c r="W115" s="286"/>
      <c r="X115" s="286"/>
      <c r="Y115" s="286"/>
      <c r="Z115" s="286"/>
      <c r="AA115" s="286"/>
      <c r="AB115" s="286"/>
      <c r="AC115" s="286"/>
      <c r="AD115" s="286"/>
      <c r="AE115" s="286"/>
      <c r="AF115" s="286"/>
      <c r="AG115" s="286"/>
      <c r="AH115" s="286"/>
      <c r="AI115" s="286"/>
      <c r="AJ115" s="286"/>
    </row>
    <row r="116" spans="1:36" ht="15.6" customHeight="1" x14ac:dyDescent="0.25">
      <c r="A116" s="288"/>
      <c r="B116" s="286"/>
      <c r="C116" s="286"/>
      <c r="D116" s="286"/>
      <c r="E116" s="40"/>
      <c r="F116" s="286"/>
      <c r="G116" s="286"/>
      <c r="H116" s="299"/>
      <c r="I116" s="286"/>
      <c r="J116" s="286"/>
      <c r="K116" s="300"/>
      <c r="L116" s="286"/>
      <c r="M116" s="286"/>
      <c r="N116" s="286"/>
      <c r="O116" s="286"/>
      <c r="P116" s="286"/>
      <c r="Q116" s="286"/>
      <c r="R116" s="286"/>
      <c r="S116" s="286"/>
      <c r="T116" s="286"/>
      <c r="U116" s="286"/>
      <c r="V116" s="286"/>
      <c r="W116" s="286"/>
      <c r="X116" s="286"/>
      <c r="Y116" s="286"/>
      <c r="Z116" s="286"/>
      <c r="AA116" s="286"/>
      <c r="AB116" s="286"/>
      <c r="AC116" s="286"/>
      <c r="AD116" s="286"/>
      <c r="AE116" s="286"/>
      <c r="AF116" s="286"/>
      <c r="AG116" s="286"/>
      <c r="AH116" s="286"/>
      <c r="AI116" s="286"/>
      <c r="AJ116" s="286"/>
    </row>
    <row r="117" spans="1:36" ht="15.6" customHeight="1" x14ac:dyDescent="0.25">
      <c r="A117" s="288"/>
      <c r="B117" s="286"/>
      <c r="C117" s="286"/>
      <c r="D117" s="286"/>
      <c r="E117" s="40"/>
      <c r="F117" s="286"/>
      <c r="G117" s="286"/>
      <c r="H117" s="299"/>
      <c r="I117" s="286"/>
      <c r="J117" s="286"/>
      <c r="K117" s="300"/>
      <c r="L117" s="286"/>
      <c r="M117" s="286"/>
      <c r="N117" s="286"/>
      <c r="O117" s="286"/>
      <c r="P117" s="286"/>
      <c r="Q117" s="286"/>
      <c r="R117" s="286"/>
      <c r="S117" s="286"/>
      <c r="T117" s="286"/>
      <c r="U117" s="286"/>
      <c r="V117" s="286"/>
      <c r="W117" s="286"/>
      <c r="X117" s="286"/>
      <c r="Y117" s="286"/>
      <c r="Z117" s="286"/>
      <c r="AA117" s="286"/>
      <c r="AB117" s="286"/>
      <c r="AC117" s="286"/>
      <c r="AD117" s="286"/>
      <c r="AE117" s="286"/>
      <c r="AF117" s="286"/>
      <c r="AG117" s="286"/>
      <c r="AH117" s="286"/>
      <c r="AI117" s="286"/>
      <c r="AJ117" s="286"/>
    </row>
    <row r="118" spans="1:36" ht="15.6" customHeight="1" x14ac:dyDescent="0.25">
      <c r="A118" s="288"/>
      <c r="B118" s="286"/>
      <c r="C118" s="286"/>
      <c r="D118" s="286"/>
      <c r="E118" s="40"/>
      <c r="F118" s="286"/>
      <c r="G118" s="286"/>
      <c r="H118" s="299"/>
      <c r="I118" s="286"/>
      <c r="J118" s="286"/>
      <c r="K118" s="300"/>
      <c r="L118" s="286"/>
      <c r="M118" s="286"/>
      <c r="N118" s="286"/>
      <c r="O118" s="286"/>
      <c r="P118" s="286"/>
      <c r="Q118" s="286"/>
      <c r="R118" s="286"/>
      <c r="S118" s="286"/>
      <c r="T118" s="286"/>
      <c r="U118" s="286"/>
      <c r="V118" s="286"/>
      <c r="W118" s="286"/>
      <c r="X118" s="286"/>
      <c r="Y118" s="286"/>
      <c r="Z118" s="286"/>
      <c r="AA118" s="286"/>
      <c r="AB118" s="286"/>
      <c r="AC118" s="286"/>
      <c r="AD118" s="286"/>
      <c r="AE118" s="286"/>
      <c r="AF118" s="286"/>
      <c r="AG118" s="286"/>
      <c r="AH118" s="286"/>
      <c r="AI118" s="286"/>
      <c r="AJ118" s="286"/>
    </row>
    <row r="119" spans="1:36" s="302" customFormat="1" ht="15.6" customHeight="1" x14ac:dyDescent="0.25">
      <c r="A119" s="301"/>
      <c r="B119" s="286"/>
      <c r="C119" s="286"/>
      <c r="D119" s="286"/>
      <c r="E119" s="40"/>
      <c r="F119" s="286"/>
      <c r="G119" s="286"/>
      <c r="H119" s="299"/>
      <c r="I119" s="286"/>
      <c r="J119" s="286"/>
      <c r="K119" s="300"/>
      <c r="L119" s="286"/>
      <c r="M119" s="286"/>
      <c r="N119" s="286"/>
      <c r="O119" s="286"/>
      <c r="P119" s="286"/>
      <c r="Q119" s="286"/>
      <c r="R119" s="286"/>
      <c r="S119" s="286"/>
      <c r="T119" s="286"/>
      <c r="U119" s="286"/>
      <c r="V119" s="286"/>
      <c r="W119" s="286"/>
      <c r="X119" s="286"/>
      <c r="Y119" s="286"/>
      <c r="Z119" s="286"/>
      <c r="AA119" s="286"/>
      <c r="AB119" s="286"/>
      <c r="AC119" s="286"/>
      <c r="AD119" s="286"/>
      <c r="AE119" s="286"/>
      <c r="AF119" s="286"/>
      <c r="AG119" s="286"/>
      <c r="AH119" s="286"/>
      <c r="AI119" s="286"/>
      <c r="AJ119" s="286"/>
    </row>
    <row r="120" spans="1:36" s="302" customFormat="1" ht="15.6" customHeight="1" x14ac:dyDescent="0.25">
      <c r="A120" s="301"/>
      <c r="B120" s="286"/>
      <c r="C120" s="286"/>
      <c r="D120" s="286"/>
      <c r="E120" s="40"/>
      <c r="F120" s="286"/>
      <c r="G120" s="286"/>
      <c r="H120" s="299"/>
      <c r="I120" s="286"/>
      <c r="J120" s="286"/>
      <c r="K120" s="300"/>
      <c r="L120" s="286"/>
      <c r="M120" s="286"/>
      <c r="N120" s="286"/>
      <c r="O120" s="286"/>
      <c r="P120" s="286"/>
      <c r="Q120" s="286"/>
      <c r="R120" s="286"/>
      <c r="S120" s="286"/>
      <c r="T120" s="286"/>
      <c r="U120" s="286"/>
      <c r="V120" s="286"/>
      <c r="W120" s="286"/>
      <c r="X120" s="286"/>
      <c r="Y120" s="286"/>
      <c r="Z120" s="286"/>
      <c r="AA120" s="286"/>
      <c r="AB120" s="286"/>
      <c r="AC120" s="286"/>
      <c r="AD120" s="286"/>
      <c r="AE120" s="286"/>
      <c r="AF120" s="286"/>
      <c r="AG120" s="286"/>
      <c r="AH120" s="286"/>
      <c r="AI120" s="286"/>
      <c r="AJ120" s="286"/>
    </row>
    <row r="121" spans="1:36" s="302" customFormat="1" ht="15.6" customHeight="1" x14ac:dyDescent="0.25">
      <c r="A121" s="301"/>
      <c r="B121" s="286"/>
      <c r="C121" s="286"/>
      <c r="D121" s="286"/>
      <c r="E121" s="40"/>
      <c r="F121" s="286"/>
      <c r="G121" s="286"/>
      <c r="H121" s="299"/>
      <c r="I121" s="286"/>
      <c r="J121" s="286"/>
      <c r="K121" s="300"/>
      <c r="L121" s="286"/>
      <c r="M121" s="286"/>
      <c r="N121" s="286"/>
      <c r="O121" s="286"/>
      <c r="P121" s="286"/>
      <c r="Q121" s="286"/>
      <c r="R121" s="286"/>
      <c r="S121" s="286"/>
      <c r="T121" s="286"/>
      <c r="U121" s="286"/>
      <c r="V121" s="286"/>
      <c r="W121" s="286"/>
      <c r="X121" s="286"/>
      <c r="Y121" s="286"/>
      <c r="Z121" s="286"/>
      <c r="AA121" s="286"/>
      <c r="AB121" s="286"/>
      <c r="AC121" s="286"/>
      <c r="AD121" s="286"/>
      <c r="AE121" s="286"/>
      <c r="AF121" s="286"/>
      <c r="AG121" s="286"/>
      <c r="AH121" s="286"/>
      <c r="AI121" s="286"/>
      <c r="AJ121" s="286"/>
    </row>
    <row r="122" spans="1:36" s="302" customFormat="1" ht="15.6" customHeight="1" x14ac:dyDescent="0.25">
      <c r="A122" s="301"/>
      <c r="B122" s="286"/>
      <c r="C122" s="286"/>
      <c r="D122" s="286"/>
      <c r="E122" s="40"/>
      <c r="F122" s="286"/>
      <c r="G122" s="286"/>
      <c r="H122" s="299"/>
      <c r="I122" s="286"/>
      <c r="J122" s="286"/>
      <c r="K122" s="300"/>
      <c r="L122" s="286"/>
      <c r="M122" s="286"/>
      <c r="N122" s="286"/>
      <c r="O122" s="286"/>
      <c r="P122" s="286"/>
      <c r="Q122" s="286"/>
      <c r="R122" s="286"/>
      <c r="S122" s="286"/>
      <c r="T122" s="286"/>
      <c r="U122" s="286"/>
      <c r="V122" s="286"/>
      <c r="W122" s="286"/>
      <c r="X122" s="286"/>
      <c r="Y122" s="286"/>
      <c r="Z122" s="286"/>
      <c r="AA122" s="286"/>
      <c r="AB122" s="286"/>
      <c r="AC122" s="286"/>
      <c r="AD122" s="286"/>
      <c r="AE122" s="286"/>
      <c r="AF122" s="286"/>
      <c r="AG122" s="286"/>
      <c r="AH122" s="286"/>
      <c r="AI122" s="286"/>
      <c r="AJ122" s="286"/>
    </row>
    <row r="123" spans="1:36" s="302" customFormat="1" ht="15.6" customHeight="1" x14ac:dyDescent="0.25">
      <c r="A123" s="301"/>
      <c r="B123" s="286"/>
      <c r="C123" s="286"/>
      <c r="D123" s="286"/>
      <c r="E123" s="40"/>
      <c r="F123" s="286"/>
      <c r="G123" s="286"/>
      <c r="H123" s="299"/>
      <c r="I123" s="286"/>
      <c r="J123" s="286"/>
      <c r="K123" s="300"/>
      <c r="L123" s="286"/>
      <c r="M123" s="286"/>
      <c r="N123" s="286"/>
      <c r="O123" s="286"/>
      <c r="P123" s="286"/>
      <c r="Q123" s="286"/>
      <c r="R123" s="286"/>
      <c r="S123" s="286"/>
      <c r="T123" s="286"/>
      <c r="U123" s="286"/>
      <c r="V123" s="286"/>
      <c r="W123" s="286"/>
      <c r="X123" s="286"/>
      <c r="Y123" s="286"/>
      <c r="Z123" s="286"/>
      <c r="AA123" s="286"/>
      <c r="AB123" s="286"/>
      <c r="AC123" s="286"/>
      <c r="AD123" s="286"/>
      <c r="AE123" s="286"/>
      <c r="AF123" s="286"/>
      <c r="AG123" s="286"/>
      <c r="AH123" s="286"/>
      <c r="AI123" s="286"/>
      <c r="AJ123" s="286"/>
    </row>
    <row r="124" spans="1:36" s="302" customFormat="1" ht="15.6" customHeight="1" x14ac:dyDescent="0.25">
      <c r="A124" s="301"/>
      <c r="B124" s="286"/>
      <c r="C124" s="286"/>
      <c r="D124" s="286"/>
      <c r="E124" s="40"/>
      <c r="F124" s="286"/>
      <c r="G124" s="286"/>
      <c r="H124" s="299"/>
      <c r="I124" s="286"/>
      <c r="J124" s="286"/>
      <c r="K124" s="300"/>
      <c r="L124" s="286"/>
      <c r="M124" s="286"/>
      <c r="N124" s="286"/>
      <c r="O124" s="286"/>
      <c r="P124" s="286"/>
      <c r="Q124" s="286"/>
      <c r="R124" s="286"/>
      <c r="S124" s="286"/>
      <c r="T124" s="286"/>
      <c r="U124" s="286"/>
      <c r="V124" s="286"/>
      <c r="W124" s="286"/>
      <c r="X124" s="286"/>
      <c r="Y124" s="286"/>
      <c r="Z124" s="286"/>
      <c r="AA124" s="286"/>
      <c r="AB124" s="286"/>
      <c r="AC124" s="286"/>
      <c r="AD124" s="286"/>
      <c r="AE124" s="286"/>
      <c r="AF124" s="286"/>
      <c r="AG124" s="286"/>
      <c r="AH124" s="286"/>
      <c r="AI124" s="286"/>
      <c r="AJ124" s="286"/>
    </row>
    <row r="125" spans="1:36" s="302" customFormat="1" ht="15.6" customHeight="1" x14ac:dyDescent="0.25">
      <c r="A125" s="301"/>
      <c r="B125" s="286"/>
      <c r="C125" s="286"/>
      <c r="D125" s="286"/>
      <c r="E125" s="40"/>
      <c r="F125" s="286"/>
      <c r="G125" s="286"/>
      <c r="H125" s="299"/>
      <c r="I125" s="286"/>
      <c r="J125" s="286"/>
      <c r="K125" s="300"/>
      <c r="L125" s="286"/>
      <c r="M125" s="286"/>
      <c r="N125" s="286"/>
      <c r="O125" s="286"/>
      <c r="P125" s="286"/>
      <c r="Q125" s="286"/>
      <c r="R125" s="286"/>
      <c r="S125" s="286"/>
      <c r="T125" s="286"/>
      <c r="U125" s="286"/>
      <c r="V125" s="286"/>
      <c r="W125" s="286"/>
      <c r="X125" s="286"/>
      <c r="Y125" s="286"/>
      <c r="Z125" s="286"/>
      <c r="AA125" s="286"/>
      <c r="AB125" s="286"/>
      <c r="AC125" s="286"/>
      <c r="AD125" s="286"/>
      <c r="AE125" s="286"/>
      <c r="AF125" s="286"/>
      <c r="AG125" s="286"/>
      <c r="AH125" s="286"/>
      <c r="AI125" s="286"/>
      <c r="AJ125" s="286"/>
    </row>
    <row r="126" spans="1:36" s="302" customFormat="1" ht="15.6" customHeight="1" x14ac:dyDescent="0.25">
      <c r="A126" s="301"/>
      <c r="B126" s="286"/>
      <c r="C126" s="286"/>
      <c r="D126" s="286"/>
      <c r="E126" s="40"/>
      <c r="F126" s="286"/>
      <c r="G126" s="286"/>
      <c r="H126" s="299"/>
      <c r="I126" s="286"/>
      <c r="J126" s="286"/>
      <c r="K126" s="300"/>
      <c r="L126" s="286"/>
      <c r="M126" s="286"/>
      <c r="N126" s="286"/>
      <c r="O126" s="286"/>
      <c r="P126" s="286"/>
      <c r="Q126" s="286"/>
      <c r="R126" s="286"/>
      <c r="S126" s="286"/>
      <c r="T126" s="286"/>
      <c r="U126" s="286"/>
      <c r="V126" s="286"/>
      <c r="W126" s="286"/>
      <c r="X126" s="286"/>
      <c r="Y126" s="286"/>
      <c r="Z126" s="286"/>
      <c r="AA126" s="286"/>
      <c r="AB126" s="286"/>
      <c r="AC126" s="286"/>
      <c r="AD126" s="286"/>
      <c r="AE126" s="286"/>
      <c r="AF126" s="286"/>
      <c r="AG126" s="286"/>
      <c r="AH126" s="286"/>
      <c r="AI126" s="286"/>
      <c r="AJ126" s="286"/>
    </row>
    <row r="127" spans="1:36" s="302" customFormat="1" ht="15.6" customHeight="1" x14ac:dyDescent="0.25">
      <c r="A127" s="301"/>
      <c r="B127" s="286"/>
      <c r="C127" s="286"/>
      <c r="D127" s="286"/>
      <c r="E127" s="40"/>
      <c r="F127" s="286"/>
      <c r="G127" s="286"/>
      <c r="H127" s="299"/>
      <c r="I127" s="286"/>
      <c r="J127" s="286"/>
      <c r="K127" s="300"/>
      <c r="L127" s="286"/>
      <c r="M127" s="286"/>
      <c r="N127" s="286"/>
      <c r="O127" s="286"/>
      <c r="P127" s="286"/>
      <c r="Q127" s="286"/>
      <c r="R127" s="286"/>
      <c r="S127" s="286"/>
      <c r="T127" s="286"/>
      <c r="U127" s="286"/>
      <c r="V127" s="286"/>
      <c r="W127" s="286"/>
      <c r="X127" s="286"/>
      <c r="Y127" s="286"/>
      <c r="Z127" s="286"/>
      <c r="AA127" s="286"/>
      <c r="AB127" s="286"/>
      <c r="AC127" s="286"/>
      <c r="AD127" s="286"/>
      <c r="AE127" s="286"/>
      <c r="AF127" s="286"/>
      <c r="AG127" s="286"/>
      <c r="AH127" s="286"/>
      <c r="AI127" s="286"/>
      <c r="AJ127" s="286"/>
    </row>
    <row r="128" spans="1:36" s="302" customFormat="1" ht="15.6" customHeight="1" x14ac:dyDescent="0.25">
      <c r="A128" s="301"/>
      <c r="B128" s="286"/>
      <c r="C128" s="286"/>
      <c r="D128" s="286"/>
      <c r="E128" s="40"/>
      <c r="F128" s="286"/>
      <c r="G128" s="286"/>
      <c r="H128" s="299"/>
      <c r="I128" s="286"/>
      <c r="J128" s="286"/>
      <c r="K128" s="300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86"/>
      <c r="X128" s="286"/>
      <c r="Y128" s="286"/>
      <c r="Z128" s="286"/>
      <c r="AA128" s="286"/>
      <c r="AB128" s="286"/>
      <c r="AC128" s="286"/>
      <c r="AD128" s="286"/>
      <c r="AE128" s="286"/>
      <c r="AF128" s="286"/>
      <c r="AG128" s="286"/>
      <c r="AH128" s="286"/>
      <c r="AI128" s="286"/>
      <c r="AJ128" s="286"/>
    </row>
    <row r="129" spans="1:36" s="302" customFormat="1" ht="15.6" customHeight="1" x14ac:dyDescent="0.25">
      <c r="A129" s="301"/>
      <c r="B129" s="286"/>
      <c r="C129" s="286"/>
      <c r="D129" s="286"/>
      <c r="E129" s="40"/>
      <c r="F129" s="286"/>
      <c r="G129" s="286"/>
      <c r="H129" s="299"/>
      <c r="I129" s="286"/>
      <c r="J129" s="286"/>
      <c r="K129" s="300"/>
      <c r="L129" s="286"/>
      <c r="M129" s="286"/>
      <c r="N129" s="286"/>
      <c r="O129" s="286"/>
      <c r="P129" s="286"/>
      <c r="Q129" s="286"/>
      <c r="R129" s="286"/>
      <c r="S129" s="286"/>
      <c r="T129" s="286"/>
      <c r="U129" s="286"/>
      <c r="V129" s="286"/>
      <c r="W129" s="286"/>
      <c r="X129" s="286"/>
      <c r="Y129" s="286"/>
      <c r="Z129" s="286"/>
      <c r="AA129" s="286"/>
      <c r="AB129" s="286"/>
      <c r="AC129" s="286"/>
      <c r="AD129" s="286"/>
      <c r="AE129" s="286"/>
      <c r="AF129" s="286"/>
      <c r="AG129" s="286"/>
      <c r="AH129" s="286"/>
      <c r="AI129" s="286"/>
      <c r="AJ129" s="286"/>
    </row>
    <row r="130" spans="1:36" s="302" customFormat="1" ht="15.6" customHeight="1" x14ac:dyDescent="0.25">
      <c r="A130" s="301"/>
      <c r="B130" s="303"/>
      <c r="C130" s="303"/>
      <c r="D130" s="303"/>
      <c r="E130" s="25"/>
      <c r="F130" s="303"/>
      <c r="G130" s="303"/>
      <c r="H130" s="304"/>
      <c r="I130" s="303"/>
      <c r="J130" s="303"/>
      <c r="K130" s="305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286"/>
      <c r="AE130" s="286"/>
      <c r="AF130" s="286"/>
      <c r="AG130" s="286"/>
      <c r="AH130" s="286"/>
      <c r="AI130" s="286"/>
      <c r="AJ130" s="286"/>
    </row>
    <row r="131" spans="1:36" s="302" customFormat="1" ht="15.6" customHeight="1" x14ac:dyDescent="0.25">
      <c r="A131" s="301"/>
      <c r="B131" s="303"/>
      <c r="C131" s="303"/>
      <c r="D131" s="303"/>
      <c r="E131" s="25"/>
      <c r="F131" s="303"/>
      <c r="G131" s="303"/>
      <c r="H131" s="304"/>
      <c r="I131" s="303"/>
      <c r="J131" s="303"/>
      <c r="K131" s="305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286"/>
      <c r="AE131" s="286"/>
      <c r="AF131" s="286"/>
      <c r="AG131" s="286"/>
      <c r="AH131" s="286"/>
      <c r="AI131" s="286"/>
      <c r="AJ131" s="286"/>
    </row>
    <row r="132" spans="1:36" s="302" customFormat="1" ht="15.6" customHeight="1" x14ac:dyDescent="0.25">
      <c r="A132" s="301"/>
      <c r="B132" s="303"/>
      <c r="C132" s="303"/>
      <c r="D132" s="303"/>
      <c r="E132" s="25"/>
      <c r="F132" s="303"/>
      <c r="G132" s="303"/>
      <c r="H132" s="304"/>
      <c r="I132" s="303"/>
      <c r="J132" s="303"/>
      <c r="K132" s="305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286"/>
      <c r="AE132" s="286"/>
      <c r="AF132" s="286"/>
      <c r="AG132" s="286"/>
      <c r="AH132" s="286"/>
      <c r="AI132" s="286"/>
      <c r="AJ132" s="286"/>
    </row>
    <row r="133" spans="1:36" s="302" customFormat="1" ht="15.6" customHeight="1" x14ac:dyDescent="0.25">
      <c r="A133" s="301"/>
      <c r="B133" s="303"/>
      <c r="C133" s="303"/>
      <c r="D133" s="303"/>
      <c r="E133" s="25"/>
      <c r="F133" s="303"/>
      <c r="G133" s="303"/>
      <c r="H133" s="304"/>
      <c r="I133" s="303"/>
      <c r="J133" s="303"/>
      <c r="K133" s="305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286"/>
      <c r="AE133" s="286"/>
      <c r="AF133" s="286"/>
      <c r="AG133" s="286"/>
      <c r="AH133" s="286"/>
      <c r="AI133" s="286"/>
      <c r="AJ133" s="286"/>
    </row>
    <row r="134" spans="1:36" s="302" customFormat="1" ht="15.6" customHeight="1" x14ac:dyDescent="0.25">
      <c r="A134" s="301"/>
      <c r="B134" s="303"/>
      <c r="C134" s="303"/>
      <c r="D134" s="303"/>
      <c r="E134" s="25"/>
      <c r="F134" s="303"/>
      <c r="G134" s="303"/>
      <c r="H134" s="304"/>
      <c r="I134" s="303"/>
      <c r="J134" s="303"/>
      <c r="K134" s="305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286"/>
      <c r="AE134" s="286"/>
      <c r="AF134" s="286"/>
      <c r="AG134" s="286"/>
      <c r="AH134" s="286"/>
      <c r="AI134" s="286"/>
      <c r="AJ134" s="286"/>
    </row>
    <row r="135" spans="1:36" s="302" customFormat="1" ht="15.6" customHeight="1" x14ac:dyDescent="0.25">
      <c r="A135" s="301"/>
      <c r="B135" s="303"/>
      <c r="C135" s="303"/>
      <c r="D135" s="303"/>
      <c r="E135" s="25"/>
      <c r="F135" s="303"/>
      <c r="G135" s="303"/>
      <c r="H135" s="304"/>
      <c r="I135" s="303"/>
      <c r="J135" s="303"/>
      <c r="K135" s="305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286"/>
      <c r="AE135" s="286"/>
      <c r="AF135" s="286"/>
      <c r="AG135" s="286"/>
      <c r="AH135" s="286"/>
      <c r="AI135" s="286"/>
      <c r="AJ135" s="286"/>
    </row>
    <row r="136" spans="1:36" s="302" customFormat="1" ht="15.6" customHeight="1" x14ac:dyDescent="0.25">
      <c r="A136" s="301"/>
      <c r="B136" s="303"/>
      <c r="C136" s="303"/>
      <c r="D136" s="303"/>
      <c r="E136" s="25"/>
      <c r="F136" s="303"/>
      <c r="G136" s="303"/>
      <c r="H136" s="304"/>
      <c r="I136" s="303"/>
      <c r="J136" s="303"/>
      <c r="K136" s="305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286"/>
      <c r="AE136" s="286"/>
      <c r="AF136" s="286"/>
      <c r="AG136" s="286"/>
      <c r="AH136" s="286"/>
      <c r="AI136" s="286"/>
      <c r="AJ136" s="286"/>
    </row>
    <row r="137" spans="1:36" s="302" customFormat="1" ht="15.6" customHeight="1" x14ac:dyDescent="0.25">
      <c r="A137" s="301"/>
      <c r="B137" s="303"/>
      <c r="C137" s="303"/>
      <c r="D137" s="303"/>
      <c r="E137" s="25"/>
      <c r="F137" s="303"/>
      <c r="G137" s="303"/>
      <c r="H137" s="304"/>
      <c r="I137" s="303"/>
      <c r="J137" s="303"/>
      <c r="K137" s="305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286"/>
      <c r="AE137" s="286"/>
      <c r="AF137" s="286"/>
      <c r="AG137" s="286"/>
      <c r="AH137" s="286"/>
      <c r="AI137" s="286"/>
      <c r="AJ137" s="286"/>
    </row>
    <row r="138" spans="1:36" s="302" customFormat="1" ht="15.6" customHeight="1" x14ac:dyDescent="0.25">
      <c r="A138" s="301"/>
      <c r="B138" s="303"/>
      <c r="C138" s="303"/>
      <c r="D138" s="303"/>
      <c r="E138" s="25"/>
      <c r="F138" s="303"/>
      <c r="G138" s="303"/>
      <c r="H138" s="304"/>
      <c r="I138" s="303"/>
      <c r="J138" s="303"/>
      <c r="K138" s="305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286"/>
      <c r="AE138" s="286"/>
      <c r="AF138" s="286"/>
      <c r="AG138" s="286"/>
      <c r="AH138" s="286"/>
      <c r="AI138" s="286"/>
      <c r="AJ138" s="286"/>
    </row>
    <row r="139" spans="1:36" s="302" customFormat="1" ht="15.6" customHeight="1" x14ac:dyDescent="0.25">
      <c r="A139" s="301"/>
      <c r="B139" s="303"/>
      <c r="C139" s="303"/>
      <c r="D139" s="303"/>
      <c r="E139" s="25"/>
      <c r="F139" s="303"/>
      <c r="G139" s="303"/>
      <c r="H139" s="304"/>
      <c r="I139" s="303"/>
      <c r="J139" s="303"/>
      <c r="K139" s="305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286"/>
      <c r="AE139" s="286"/>
      <c r="AF139" s="286"/>
      <c r="AG139" s="286"/>
      <c r="AH139" s="286"/>
      <c r="AI139" s="286"/>
      <c r="AJ139" s="286"/>
    </row>
    <row r="140" spans="1:36" s="302" customFormat="1" ht="15.6" customHeight="1" x14ac:dyDescent="0.25">
      <c r="A140" s="301"/>
      <c r="B140" s="303"/>
      <c r="C140" s="303"/>
      <c r="D140" s="303"/>
      <c r="E140" s="25"/>
      <c r="F140" s="303"/>
      <c r="G140" s="303"/>
      <c r="H140" s="304"/>
      <c r="I140" s="303"/>
      <c r="J140" s="303"/>
      <c r="K140" s="305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286"/>
      <c r="AE140" s="286"/>
      <c r="AF140" s="286"/>
      <c r="AG140" s="286"/>
      <c r="AH140" s="286"/>
      <c r="AI140" s="286"/>
      <c r="AJ140" s="286"/>
    </row>
    <row r="141" spans="1:36" s="302" customFormat="1" ht="15.6" customHeight="1" x14ac:dyDescent="0.25">
      <c r="A141" s="301"/>
      <c r="B141" s="303"/>
      <c r="C141" s="303"/>
      <c r="D141" s="303"/>
      <c r="E141" s="25"/>
      <c r="F141" s="303"/>
      <c r="G141" s="303"/>
      <c r="H141" s="304"/>
      <c r="I141" s="303"/>
      <c r="J141" s="303"/>
      <c r="K141" s="305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286"/>
      <c r="AE141" s="286"/>
      <c r="AF141" s="286"/>
      <c r="AG141" s="286"/>
      <c r="AH141" s="286"/>
      <c r="AI141" s="286"/>
      <c r="AJ141" s="286"/>
    </row>
    <row r="142" spans="1:36" s="302" customFormat="1" ht="15.6" customHeight="1" x14ac:dyDescent="0.25">
      <c r="A142" s="301"/>
      <c r="B142" s="303"/>
      <c r="C142" s="303"/>
      <c r="D142" s="303"/>
      <c r="E142" s="25"/>
      <c r="F142" s="303"/>
      <c r="G142" s="303"/>
      <c r="H142" s="304"/>
      <c r="I142" s="303"/>
      <c r="J142" s="303"/>
      <c r="K142" s="305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286"/>
      <c r="AE142" s="286"/>
      <c r="AF142" s="286"/>
      <c r="AG142" s="286"/>
      <c r="AH142" s="286"/>
      <c r="AI142" s="286"/>
      <c r="AJ142" s="286"/>
    </row>
    <row r="143" spans="1:36" s="302" customFormat="1" ht="15.6" customHeight="1" x14ac:dyDescent="0.25">
      <c r="A143" s="301"/>
      <c r="B143" s="303"/>
      <c r="C143" s="303"/>
      <c r="D143" s="303"/>
      <c r="E143" s="25"/>
      <c r="F143" s="303"/>
      <c r="G143" s="303"/>
      <c r="H143" s="304"/>
      <c r="I143" s="303"/>
      <c r="J143" s="303"/>
      <c r="K143" s="305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286"/>
      <c r="AE143" s="286"/>
      <c r="AF143" s="286"/>
      <c r="AG143" s="286"/>
      <c r="AH143" s="286"/>
      <c r="AI143" s="286"/>
      <c r="AJ143" s="286"/>
    </row>
    <row r="144" spans="1:36" s="302" customFormat="1" ht="15.6" customHeight="1" x14ac:dyDescent="0.25">
      <c r="A144" s="301"/>
      <c r="B144" s="303"/>
      <c r="C144" s="303"/>
      <c r="D144" s="303"/>
      <c r="E144" s="25"/>
      <c r="F144" s="303"/>
      <c r="G144" s="303"/>
      <c r="H144" s="304"/>
      <c r="I144" s="303"/>
      <c r="J144" s="303"/>
      <c r="K144" s="305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286"/>
      <c r="AE144" s="286"/>
      <c r="AF144" s="286"/>
      <c r="AG144" s="286"/>
      <c r="AH144" s="286"/>
      <c r="AI144" s="286"/>
      <c r="AJ144" s="286"/>
    </row>
    <row r="145" spans="1:36" s="302" customFormat="1" ht="15.6" customHeight="1" x14ac:dyDescent="0.25">
      <c r="A145" s="301"/>
      <c r="B145" s="303"/>
      <c r="C145" s="303"/>
      <c r="D145" s="303"/>
      <c r="E145" s="25"/>
      <c r="F145" s="303"/>
      <c r="G145" s="303"/>
      <c r="H145" s="304"/>
      <c r="I145" s="303"/>
      <c r="J145" s="303"/>
      <c r="K145" s="305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286"/>
      <c r="AE145" s="286"/>
      <c r="AF145" s="286"/>
      <c r="AG145" s="286"/>
      <c r="AH145" s="286"/>
      <c r="AI145" s="286"/>
      <c r="AJ145" s="286"/>
    </row>
    <row r="146" spans="1:36" s="302" customFormat="1" ht="15.6" customHeight="1" x14ac:dyDescent="0.25">
      <c r="A146" s="301"/>
      <c r="B146" s="303"/>
      <c r="C146" s="303"/>
      <c r="D146" s="303"/>
      <c r="E146" s="25"/>
      <c r="F146" s="303"/>
      <c r="G146" s="303"/>
      <c r="H146" s="304"/>
      <c r="I146" s="303"/>
      <c r="J146" s="303"/>
      <c r="K146" s="305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286"/>
      <c r="AE146" s="286"/>
      <c r="AF146" s="286"/>
      <c r="AG146" s="286"/>
      <c r="AH146" s="286"/>
      <c r="AI146" s="286"/>
      <c r="AJ146" s="286"/>
    </row>
    <row r="147" spans="1:36" s="302" customFormat="1" ht="15.6" customHeight="1" x14ac:dyDescent="0.25">
      <c r="A147" s="301"/>
      <c r="B147" s="303"/>
      <c r="C147" s="303"/>
      <c r="D147" s="303"/>
      <c r="E147" s="25"/>
      <c r="F147" s="303"/>
      <c r="G147" s="303"/>
      <c r="H147" s="304"/>
      <c r="I147" s="303"/>
      <c r="J147" s="303"/>
      <c r="K147" s="305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286"/>
      <c r="AE147" s="286"/>
      <c r="AF147" s="286"/>
      <c r="AG147" s="286"/>
      <c r="AH147" s="286"/>
      <c r="AI147" s="286"/>
      <c r="AJ147" s="286"/>
    </row>
    <row r="148" spans="1:36" s="302" customFormat="1" ht="15.6" customHeight="1" x14ac:dyDescent="0.25">
      <c r="A148" s="301"/>
      <c r="B148" s="303"/>
      <c r="C148" s="303"/>
      <c r="D148" s="303"/>
      <c r="E148" s="25"/>
      <c r="F148" s="303"/>
      <c r="G148" s="303"/>
      <c r="H148" s="304"/>
      <c r="I148" s="303"/>
      <c r="J148" s="303"/>
      <c r="K148" s="305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286"/>
      <c r="AE148" s="286"/>
      <c r="AF148" s="286"/>
      <c r="AG148" s="286"/>
      <c r="AH148" s="286"/>
      <c r="AI148" s="286"/>
      <c r="AJ148" s="286"/>
    </row>
    <row r="149" spans="1:36" s="302" customFormat="1" ht="15.6" customHeight="1" x14ac:dyDescent="0.25">
      <c r="A149" s="301"/>
      <c r="B149" s="303"/>
      <c r="C149" s="303"/>
      <c r="D149" s="303"/>
      <c r="E149" s="25"/>
      <c r="F149" s="303"/>
      <c r="G149" s="303"/>
      <c r="H149" s="304"/>
      <c r="I149" s="303"/>
      <c r="J149" s="303"/>
      <c r="K149" s="305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286"/>
      <c r="AE149" s="286"/>
      <c r="AF149" s="286"/>
      <c r="AG149" s="286"/>
      <c r="AH149" s="286"/>
      <c r="AI149" s="286"/>
      <c r="AJ149" s="286"/>
    </row>
    <row r="150" spans="1:36" s="302" customFormat="1" ht="15.6" customHeight="1" x14ac:dyDescent="0.25">
      <c r="A150" s="301"/>
      <c r="B150" s="303"/>
      <c r="C150" s="303"/>
      <c r="D150" s="303"/>
      <c r="E150" s="25"/>
      <c r="F150" s="303"/>
      <c r="G150" s="303"/>
      <c r="H150" s="304"/>
      <c r="I150" s="303"/>
      <c r="J150" s="303"/>
      <c r="K150" s="305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286"/>
      <c r="AE150" s="286"/>
      <c r="AF150" s="286"/>
      <c r="AG150" s="286"/>
      <c r="AH150" s="286"/>
      <c r="AI150" s="286"/>
      <c r="AJ150" s="286"/>
    </row>
    <row r="151" spans="1:36" s="302" customFormat="1" ht="15.6" customHeight="1" x14ac:dyDescent="0.25">
      <c r="A151" s="301"/>
      <c r="B151" s="303"/>
      <c r="C151" s="303"/>
      <c r="D151" s="303"/>
      <c r="E151" s="25"/>
      <c r="F151" s="303"/>
      <c r="G151" s="303"/>
      <c r="H151" s="304"/>
      <c r="I151" s="303"/>
      <c r="J151" s="303"/>
      <c r="K151" s="305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286"/>
      <c r="AE151" s="286"/>
      <c r="AF151" s="286"/>
      <c r="AG151" s="286"/>
      <c r="AH151" s="286"/>
      <c r="AI151" s="286"/>
      <c r="AJ151" s="286"/>
    </row>
    <row r="152" spans="1:36" s="302" customFormat="1" ht="15.6" customHeight="1" x14ac:dyDescent="0.25">
      <c r="A152" s="301"/>
      <c r="B152" s="303"/>
      <c r="C152" s="303"/>
      <c r="D152" s="303"/>
      <c r="E152" s="25"/>
      <c r="F152" s="303"/>
      <c r="G152" s="303"/>
      <c r="H152" s="304"/>
      <c r="I152" s="303"/>
      <c r="J152" s="303"/>
      <c r="K152" s="305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286"/>
      <c r="AE152" s="286"/>
      <c r="AF152" s="286"/>
      <c r="AG152" s="286"/>
      <c r="AH152" s="286"/>
      <c r="AI152" s="286"/>
      <c r="AJ152" s="286"/>
    </row>
    <row r="153" spans="1:36" s="302" customFormat="1" ht="15.6" customHeight="1" x14ac:dyDescent="0.25">
      <c r="A153" s="301"/>
      <c r="B153" s="303"/>
      <c r="C153" s="303"/>
      <c r="D153" s="303"/>
      <c r="E153" s="25"/>
      <c r="F153" s="303"/>
      <c r="G153" s="303"/>
      <c r="H153" s="304"/>
      <c r="I153" s="303"/>
      <c r="J153" s="303"/>
      <c r="K153" s="305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286"/>
      <c r="AE153" s="286"/>
      <c r="AF153" s="286"/>
      <c r="AG153" s="286"/>
      <c r="AH153" s="286"/>
      <c r="AI153" s="286"/>
      <c r="AJ153" s="286"/>
    </row>
    <row r="154" spans="1:36" s="302" customFormat="1" ht="15.6" customHeight="1" x14ac:dyDescent="0.25">
      <c r="A154" s="301"/>
      <c r="B154" s="303"/>
      <c r="C154" s="303"/>
      <c r="D154" s="303"/>
      <c r="E154" s="25"/>
      <c r="F154" s="303"/>
      <c r="G154" s="303"/>
      <c r="H154" s="304"/>
      <c r="I154" s="303"/>
      <c r="J154" s="303"/>
      <c r="K154" s="305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286"/>
      <c r="AE154" s="286"/>
      <c r="AF154" s="286"/>
      <c r="AG154" s="286"/>
      <c r="AH154" s="286"/>
      <c r="AI154" s="286"/>
      <c r="AJ154" s="286"/>
    </row>
    <row r="155" spans="1:36" s="302" customFormat="1" ht="15.6" customHeight="1" x14ac:dyDescent="0.25">
      <c r="A155" s="301"/>
      <c r="B155" s="303"/>
      <c r="C155" s="303"/>
      <c r="D155" s="303"/>
      <c r="E155" s="25"/>
      <c r="F155" s="303"/>
      <c r="G155" s="303"/>
      <c r="H155" s="304"/>
      <c r="I155" s="303"/>
      <c r="J155" s="303"/>
      <c r="K155" s="305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286"/>
      <c r="AE155" s="286"/>
      <c r="AF155" s="286"/>
      <c r="AG155" s="286"/>
      <c r="AH155" s="286"/>
      <c r="AI155" s="286"/>
      <c r="AJ155" s="286"/>
    </row>
    <row r="156" spans="1:36" s="302" customFormat="1" ht="15.6" customHeight="1" x14ac:dyDescent="0.25">
      <c r="A156" s="301"/>
      <c r="B156" s="303"/>
      <c r="C156" s="303"/>
      <c r="D156" s="303"/>
      <c r="E156" s="25"/>
      <c r="F156" s="303"/>
      <c r="G156" s="303"/>
      <c r="H156" s="304"/>
      <c r="I156" s="303"/>
      <c r="J156" s="303"/>
      <c r="K156" s="305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286"/>
      <c r="AE156" s="286"/>
      <c r="AF156" s="286"/>
      <c r="AG156" s="286"/>
      <c r="AH156" s="286"/>
      <c r="AI156" s="286"/>
      <c r="AJ156" s="286"/>
    </row>
    <row r="157" spans="1:36" s="302" customFormat="1" ht="15.6" customHeight="1" x14ac:dyDescent="0.25">
      <c r="A157" s="301"/>
      <c r="B157" s="303"/>
      <c r="C157" s="303"/>
      <c r="D157" s="303"/>
      <c r="E157" s="25"/>
      <c r="F157" s="303"/>
      <c r="G157" s="303"/>
      <c r="H157" s="304"/>
      <c r="I157" s="303"/>
      <c r="J157" s="303"/>
      <c r="K157" s="305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286"/>
      <c r="AE157" s="286"/>
      <c r="AF157" s="286"/>
      <c r="AG157" s="286"/>
      <c r="AH157" s="286"/>
      <c r="AI157" s="286"/>
      <c r="AJ157" s="286"/>
    </row>
    <row r="158" spans="1:36" s="302" customFormat="1" ht="15.6" customHeight="1" x14ac:dyDescent="0.25">
      <c r="A158" s="301"/>
      <c r="B158" s="303"/>
      <c r="C158" s="303"/>
      <c r="D158" s="303"/>
      <c r="E158" s="25"/>
      <c r="F158" s="303"/>
      <c r="G158" s="303"/>
      <c r="H158" s="304"/>
      <c r="I158" s="303"/>
      <c r="J158" s="303"/>
      <c r="K158" s="305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286"/>
      <c r="AE158" s="286"/>
      <c r="AF158" s="286"/>
      <c r="AG158" s="286"/>
      <c r="AH158" s="286"/>
      <c r="AI158" s="286"/>
      <c r="AJ158" s="286"/>
    </row>
    <row r="159" spans="1:36" s="302" customFormat="1" ht="15.6" customHeight="1" x14ac:dyDescent="0.25">
      <c r="A159" s="301"/>
      <c r="B159" s="303"/>
      <c r="C159" s="303"/>
      <c r="D159" s="303"/>
      <c r="E159" s="25"/>
      <c r="F159" s="303"/>
      <c r="G159" s="303"/>
      <c r="H159" s="304"/>
      <c r="I159" s="303"/>
      <c r="J159" s="303"/>
      <c r="K159" s="305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286"/>
      <c r="AE159" s="286"/>
      <c r="AF159" s="286"/>
      <c r="AG159" s="286"/>
      <c r="AH159" s="286"/>
      <c r="AI159" s="286"/>
      <c r="AJ159" s="286"/>
    </row>
    <row r="160" spans="1:36" s="302" customFormat="1" ht="15.6" customHeight="1" x14ac:dyDescent="0.25">
      <c r="A160" s="301"/>
      <c r="B160" s="303"/>
      <c r="C160" s="303"/>
      <c r="D160" s="303"/>
      <c r="E160" s="25"/>
      <c r="F160" s="303"/>
      <c r="G160" s="303"/>
      <c r="H160" s="304"/>
      <c r="I160" s="303"/>
      <c r="J160" s="303"/>
      <c r="K160" s="305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286"/>
      <c r="AE160" s="286"/>
      <c r="AF160" s="286"/>
      <c r="AG160" s="286"/>
      <c r="AH160" s="286"/>
      <c r="AI160" s="286"/>
      <c r="AJ160" s="286"/>
    </row>
    <row r="161" spans="1:36" s="302" customFormat="1" ht="15.6" customHeight="1" x14ac:dyDescent="0.25">
      <c r="A161" s="301"/>
      <c r="B161" s="303"/>
      <c r="C161" s="303"/>
      <c r="D161" s="303"/>
      <c r="E161" s="25"/>
      <c r="F161" s="303"/>
      <c r="G161" s="303"/>
      <c r="H161" s="304"/>
      <c r="I161" s="303"/>
      <c r="J161" s="303"/>
      <c r="K161" s="305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286"/>
      <c r="AE161" s="286"/>
      <c r="AF161" s="286"/>
      <c r="AG161" s="286"/>
      <c r="AH161" s="286"/>
      <c r="AI161" s="286"/>
      <c r="AJ161" s="286"/>
    </row>
    <row r="162" spans="1:36" s="302" customFormat="1" ht="15.6" customHeight="1" x14ac:dyDescent="0.25">
      <c r="A162" s="301"/>
      <c r="B162" s="303"/>
      <c r="C162" s="303"/>
      <c r="D162" s="303"/>
      <c r="E162" s="25"/>
      <c r="F162" s="303"/>
      <c r="G162" s="303"/>
      <c r="H162" s="304"/>
      <c r="I162" s="303"/>
      <c r="J162" s="303"/>
      <c r="K162" s="305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286"/>
      <c r="AE162" s="286"/>
      <c r="AF162" s="286"/>
      <c r="AG162" s="286"/>
      <c r="AH162" s="286"/>
      <c r="AI162" s="286"/>
      <c r="AJ162" s="286"/>
    </row>
    <row r="163" spans="1:36" s="302" customFormat="1" ht="15.6" customHeight="1" x14ac:dyDescent="0.25">
      <c r="A163" s="301"/>
      <c r="B163" s="303"/>
      <c r="C163" s="303"/>
      <c r="D163" s="303"/>
      <c r="E163" s="25"/>
      <c r="F163" s="303"/>
      <c r="G163" s="303"/>
      <c r="H163" s="304"/>
      <c r="I163" s="303"/>
      <c r="J163" s="303"/>
      <c r="K163" s="305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286"/>
      <c r="AE163" s="286"/>
      <c r="AF163" s="286"/>
      <c r="AG163" s="286"/>
      <c r="AH163" s="286"/>
      <c r="AI163" s="286"/>
      <c r="AJ163" s="286"/>
    </row>
    <row r="164" spans="1:36" s="302" customFormat="1" ht="15.6" customHeight="1" x14ac:dyDescent="0.25">
      <c r="A164" s="301"/>
      <c r="B164" s="303"/>
      <c r="C164" s="303"/>
      <c r="D164" s="303"/>
      <c r="E164" s="25"/>
      <c r="F164" s="303"/>
      <c r="G164" s="303"/>
      <c r="H164" s="304"/>
      <c r="I164" s="303"/>
      <c r="J164" s="303"/>
      <c r="K164" s="305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286"/>
      <c r="AE164" s="286"/>
      <c r="AF164" s="286"/>
      <c r="AG164" s="286"/>
      <c r="AH164" s="286"/>
      <c r="AI164" s="286"/>
      <c r="AJ164" s="286"/>
    </row>
    <row r="165" spans="1:36" s="302" customFormat="1" ht="15.6" customHeight="1" x14ac:dyDescent="0.25">
      <c r="A165" s="301"/>
      <c r="B165" s="303"/>
      <c r="C165" s="303"/>
      <c r="D165" s="303"/>
      <c r="E165" s="25"/>
      <c r="F165" s="303"/>
      <c r="G165" s="303"/>
      <c r="H165" s="304"/>
      <c r="I165" s="303"/>
      <c r="J165" s="303"/>
      <c r="K165" s="305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286"/>
      <c r="AE165" s="286"/>
      <c r="AF165" s="286"/>
      <c r="AG165" s="286"/>
      <c r="AH165" s="286"/>
      <c r="AI165" s="286"/>
      <c r="AJ165" s="286"/>
    </row>
    <row r="166" spans="1:36" s="302" customFormat="1" ht="15.6" customHeight="1" x14ac:dyDescent="0.25">
      <c r="A166" s="301"/>
      <c r="B166" s="303"/>
      <c r="C166" s="303"/>
      <c r="D166" s="303"/>
      <c r="E166" s="25"/>
      <c r="F166" s="303"/>
      <c r="G166" s="303"/>
      <c r="H166" s="304"/>
      <c r="I166" s="303"/>
      <c r="J166" s="303"/>
      <c r="K166" s="305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286"/>
      <c r="AE166" s="286"/>
      <c r="AF166" s="286"/>
      <c r="AG166" s="286"/>
      <c r="AH166" s="286"/>
      <c r="AI166" s="286"/>
      <c r="AJ166" s="286"/>
    </row>
    <row r="167" spans="1:36" s="302" customFormat="1" ht="15.6" customHeight="1" x14ac:dyDescent="0.25">
      <c r="A167" s="301"/>
      <c r="B167" s="303"/>
      <c r="C167" s="303"/>
      <c r="D167" s="303"/>
      <c r="E167" s="25"/>
      <c r="F167" s="303"/>
      <c r="G167" s="303"/>
      <c r="H167" s="304"/>
      <c r="I167" s="303"/>
      <c r="J167" s="303"/>
      <c r="K167" s="305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286"/>
      <c r="AE167" s="286"/>
      <c r="AF167" s="286"/>
      <c r="AG167" s="286"/>
      <c r="AH167" s="286"/>
      <c r="AI167" s="286"/>
      <c r="AJ167" s="286"/>
    </row>
    <row r="168" spans="1:36" s="302" customFormat="1" ht="15.6" customHeight="1" x14ac:dyDescent="0.25">
      <c r="A168" s="301"/>
      <c r="B168" s="303"/>
      <c r="C168" s="303"/>
      <c r="D168" s="303"/>
      <c r="E168" s="25"/>
      <c r="F168" s="303"/>
      <c r="G168" s="303"/>
      <c r="H168" s="304"/>
      <c r="I168" s="303"/>
      <c r="J168" s="303"/>
      <c r="K168" s="305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286"/>
      <c r="AE168" s="286"/>
      <c r="AF168" s="286"/>
      <c r="AG168" s="286"/>
      <c r="AH168" s="286"/>
      <c r="AI168" s="286"/>
      <c r="AJ168" s="286"/>
    </row>
    <row r="169" spans="1:36" s="302" customFormat="1" ht="15.6" customHeight="1" x14ac:dyDescent="0.25">
      <c r="A169" s="301"/>
      <c r="B169" s="303"/>
      <c r="C169" s="303"/>
      <c r="D169" s="303"/>
      <c r="E169" s="25"/>
      <c r="F169" s="303"/>
      <c r="G169" s="303"/>
      <c r="H169" s="304"/>
      <c r="I169" s="303"/>
      <c r="J169" s="303"/>
      <c r="K169" s="305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286"/>
      <c r="AE169" s="286"/>
      <c r="AF169" s="286"/>
      <c r="AG169" s="286"/>
      <c r="AH169" s="286"/>
      <c r="AI169" s="286"/>
      <c r="AJ169" s="286"/>
    </row>
    <row r="170" spans="1:36" s="302" customFormat="1" ht="15.6" customHeight="1" x14ac:dyDescent="0.25">
      <c r="A170" s="301"/>
      <c r="B170" s="303"/>
      <c r="C170" s="303"/>
      <c r="D170" s="303"/>
      <c r="E170" s="25"/>
      <c r="F170" s="303"/>
      <c r="G170" s="303"/>
      <c r="H170" s="304"/>
      <c r="I170" s="303"/>
      <c r="J170" s="303"/>
      <c r="K170" s="305"/>
      <c r="L170" s="303"/>
      <c r="M170" s="303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  <c r="AD170" s="286"/>
      <c r="AE170" s="286"/>
      <c r="AF170" s="286"/>
      <c r="AG170" s="286"/>
      <c r="AH170" s="286"/>
      <c r="AI170" s="286"/>
      <c r="AJ170" s="286"/>
    </row>
    <row r="171" spans="1:36" s="302" customFormat="1" ht="15.6" customHeight="1" x14ac:dyDescent="0.25">
      <c r="A171" s="301"/>
      <c r="B171" s="303"/>
      <c r="C171" s="303"/>
      <c r="D171" s="303"/>
      <c r="E171" s="25"/>
      <c r="F171" s="303"/>
      <c r="G171" s="303"/>
      <c r="H171" s="304"/>
      <c r="I171" s="303"/>
      <c r="J171" s="303"/>
      <c r="K171" s="305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  <c r="Y171" s="303"/>
      <c r="Z171" s="303"/>
      <c r="AA171" s="303"/>
      <c r="AB171" s="303"/>
      <c r="AC171" s="303"/>
      <c r="AD171" s="286"/>
      <c r="AE171" s="286"/>
      <c r="AF171" s="286"/>
      <c r="AG171" s="286"/>
      <c r="AH171" s="286"/>
      <c r="AI171" s="286"/>
      <c r="AJ171" s="286"/>
    </row>
    <row r="172" spans="1:36" s="302" customFormat="1" ht="15.6" customHeight="1" x14ac:dyDescent="0.25">
      <c r="A172" s="301"/>
      <c r="B172" s="303"/>
      <c r="C172" s="303"/>
      <c r="D172" s="303"/>
      <c r="E172" s="25"/>
      <c r="F172" s="303"/>
      <c r="G172" s="303"/>
      <c r="H172" s="304"/>
      <c r="I172" s="303"/>
      <c r="J172" s="303"/>
      <c r="K172" s="305"/>
      <c r="L172" s="303"/>
      <c r="M172" s="303"/>
      <c r="N172" s="303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  <c r="Y172" s="303"/>
      <c r="Z172" s="303"/>
      <c r="AA172" s="303"/>
      <c r="AB172" s="303"/>
      <c r="AC172" s="303"/>
      <c r="AD172" s="286"/>
      <c r="AE172" s="286"/>
      <c r="AF172" s="286"/>
      <c r="AG172" s="286"/>
      <c r="AH172" s="286"/>
      <c r="AI172" s="286"/>
      <c r="AJ172" s="286"/>
    </row>
    <row r="173" spans="1:36" s="302" customFormat="1" ht="15.6" customHeight="1" x14ac:dyDescent="0.25">
      <c r="A173" s="301"/>
      <c r="B173" s="303"/>
      <c r="C173" s="303"/>
      <c r="D173" s="303"/>
      <c r="E173" s="25"/>
      <c r="F173" s="303"/>
      <c r="G173" s="303"/>
      <c r="H173" s="304"/>
      <c r="I173" s="303"/>
      <c r="J173" s="303"/>
      <c r="K173" s="305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  <c r="Y173" s="303"/>
      <c r="Z173" s="303"/>
      <c r="AA173" s="303"/>
      <c r="AB173" s="303"/>
      <c r="AC173" s="303"/>
      <c r="AD173" s="286"/>
      <c r="AE173" s="286"/>
      <c r="AF173" s="286"/>
      <c r="AG173" s="286"/>
      <c r="AH173" s="286"/>
      <c r="AI173" s="286"/>
      <c r="AJ173" s="286"/>
    </row>
    <row r="174" spans="1:36" s="302" customFormat="1" ht="15.6" customHeight="1" x14ac:dyDescent="0.25">
      <c r="A174" s="301"/>
      <c r="B174" s="303"/>
      <c r="C174" s="303"/>
      <c r="D174" s="303"/>
      <c r="E174" s="25"/>
      <c r="F174" s="303"/>
      <c r="G174" s="303"/>
      <c r="H174" s="304"/>
      <c r="I174" s="303"/>
      <c r="J174" s="303"/>
      <c r="K174" s="305"/>
      <c r="L174" s="303"/>
      <c r="M174" s="303"/>
      <c r="N174" s="303"/>
      <c r="O174" s="303"/>
      <c r="P174" s="303"/>
      <c r="Q174" s="303"/>
      <c r="R174" s="303"/>
      <c r="S174" s="303"/>
      <c r="T174" s="303"/>
      <c r="U174" s="303"/>
      <c r="V174" s="303"/>
      <c r="W174" s="303"/>
      <c r="X174" s="303"/>
      <c r="Y174" s="303"/>
      <c r="Z174" s="303"/>
      <c r="AA174" s="303"/>
      <c r="AB174" s="303"/>
      <c r="AC174" s="303"/>
      <c r="AD174" s="286"/>
      <c r="AE174" s="286"/>
      <c r="AF174" s="286"/>
      <c r="AG174" s="286"/>
      <c r="AH174" s="286"/>
      <c r="AI174" s="286"/>
      <c r="AJ174" s="286"/>
    </row>
    <row r="175" spans="1:36" s="302" customFormat="1" ht="15.6" customHeight="1" x14ac:dyDescent="0.25">
      <c r="A175" s="301"/>
      <c r="B175" s="303"/>
      <c r="C175" s="303"/>
      <c r="D175" s="303"/>
      <c r="E175" s="25"/>
      <c r="F175" s="303"/>
      <c r="G175" s="303"/>
      <c r="H175" s="304"/>
      <c r="I175" s="303"/>
      <c r="J175" s="303"/>
      <c r="K175" s="305"/>
      <c r="L175" s="303"/>
      <c r="M175" s="303"/>
      <c r="N175" s="303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  <c r="Y175" s="303"/>
      <c r="Z175" s="303"/>
      <c r="AA175" s="303"/>
      <c r="AB175" s="303"/>
      <c r="AC175" s="303"/>
      <c r="AD175" s="286"/>
      <c r="AE175" s="286"/>
      <c r="AF175" s="286"/>
      <c r="AG175" s="286"/>
      <c r="AH175" s="286"/>
      <c r="AI175" s="286"/>
      <c r="AJ175" s="286"/>
    </row>
    <row r="176" spans="1:36" s="302" customFormat="1" ht="15.6" customHeight="1" x14ac:dyDescent="0.25">
      <c r="A176" s="301"/>
      <c r="B176" s="303"/>
      <c r="C176" s="303"/>
      <c r="D176" s="303"/>
      <c r="E176" s="25"/>
      <c r="F176" s="303"/>
      <c r="G176" s="303"/>
      <c r="H176" s="304"/>
      <c r="I176" s="303"/>
      <c r="J176" s="303"/>
      <c r="K176" s="305"/>
      <c r="L176" s="303"/>
      <c r="M176" s="303"/>
      <c r="N176" s="303"/>
      <c r="O176" s="303"/>
      <c r="P176" s="303"/>
      <c r="Q176" s="303"/>
      <c r="R176" s="303"/>
      <c r="S176" s="303"/>
      <c r="T176" s="303"/>
      <c r="U176" s="303"/>
      <c r="V176" s="303"/>
      <c r="W176" s="303"/>
      <c r="X176" s="303"/>
      <c r="Y176" s="303"/>
      <c r="Z176" s="303"/>
      <c r="AA176" s="303"/>
      <c r="AB176" s="303"/>
      <c r="AC176" s="303"/>
      <c r="AD176" s="286"/>
      <c r="AE176" s="286"/>
      <c r="AF176" s="286"/>
      <c r="AG176" s="286"/>
      <c r="AH176" s="286"/>
      <c r="AI176" s="286"/>
      <c r="AJ176" s="286"/>
    </row>
    <row r="177" spans="1:36" s="302" customFormat="1" ht="15.6" customHeight="1" x14ac:dyDescent="0.25">
      <c r="A177" s="301"/>
      <c r="B177" s="303"/>
      <c r="C177" s="303"/>
      <c r="D177" s="303"/>
      <c r="E177" s="25"/>
      <c r="F177" s="303"/>
      <c r="G177" s="303"/>
      <c r="H177" s="304"/>
      <c r="I177" s="303"/>
      <c r="J177" s="303"/>
      <c r="K177" s="305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  <c r="V177" s="303"/>
      <c r="W177" s="303"/>
      <c r="X177" s="303"/>
      <c r="Y177" s="303"/>
      <c r="Z177" s="303"/>
      <c r="AA177" s="303"/>
      <c r="AB177" s="303"/>
      <c r="AC177" s="303"/>
      <c r="AD177" s="286"/>
      <c r="AE177" s="286"/>
      <c r="AF177" s="286"/>
      <c r="AG177" s="286"/>
      <c r="AH177" s="286"/>
      <c r="AI177" s="286"/>
      <c r="AJ177" s="286"/>
    </row>
    <row r="178" spans="1:36" s="302" customFormat="1" ht="15.6" customHeight="1" x14ac:dyDescent="0.25">
      <c r="A178" s="301"/>
      <c r="B178" s="303"/>
      <c r="C178" s="303"/>
      <c r="D178" s="303"/>
      <c r="E178" s="25"/>
      <c r="F178" s="303"/>
      <c r="G178" s="303"/>
      <c r="H178" s="304"/>
      <c r="I178" s="303"/>
      <c r="J178" s="303"/>
      <c r="K178" s="305"/>
      <c r="L178" s="303"/>
      <c r="M178" s="303"/>
      <c r="N178" s="303"/>
      <c r="O178" s="303"/>
      <c r="P178" s="303"/>
      <c r="Q178" s="303"/>
      <c r="R178" s="303"/>
      <c r="S178" s="303"/>
      <c r="T178" s="303"/>
      <c r="U178" s="303"/>
      <c r="V178" s="303"/>
      <c r="W178" s="303"/>
      <c r="X178" s="303"/>
      <c r="Y178" s="303"/>
      <c r="Z178" s="303"/>
      <c r="AA178" s="303"/>
      <c r="AB178" s="303"/>
      <c r="AC178" s="303"/>
      <c r="AD178" s="286"/>
      <c r="AE178" s="286"/>
      <c r="AF178" s="286"/>
      <c r="AG178" s="286"/>
      <c r="AH178" s="286"/>
      <c r="AI178" s="286"/>
      <c r="AJ178" s="286"/>
    </row>
    <row r="179" spans="1:36" s="302" customFormat="1" ht="15.6" customHeight="1" x14ac:dyDescent="0.25">
      <c r="A179" s="301"/>
      <c r="B179" s="303"/>
      <c r="C179" s="303"/>
      <c r="D179" s="303"/>
      <c r="E179" s="25"/>
      <c r="F179" s="303"/>
      <c r="G179" s="303"/>
      <c r="H179" s="304"/>
      <c r="I179" s="303"/>
      <c r="J179" s="303"/>
      <c r="K179" s="305"/>
      <c r="L179" s="303"/>
      <c r="M179" s="303"/>
      <c r="N179" s="303"/>
      <c r="O179" s="303"/>
      <c r="P179" s="303"/>
      <c r="Q179" s="303"/>
      <c r="R179" s="303"/>
      <c r="S179" s="303"/>
      <c r="T179" s="303"/>
      <c r="U179" s="303"/>
      <c r="V179" s="303"/>
      <c r="W179" s="303"/>
      <c r="X179" s="303"/>
      <c r="Y179" s="303"/>
      <c r="Z179" s="303"/>
      <c r="AA179" s="303"/>
      <c r="AB179" s="303"/>
      <c r="AC179" s="303"/>
      <c r="AD179" s="286"/>
      <c r="AE179" s="286"/>
      <c r="AF179" s="286"/>
      <c r="AG179" s="286"/>
      <c r="AH179" s="286"/>
      <c r="AI179" s="286"/>
      <c r="AJ179" s="286"/>
    </row>
    <row r="180" spans="1:36" s="302" customFormat="1" ht="15.6" customHeight="1" x14ac:dyDescent="0.25">
      <c r="A180" s="301"/>
      <c r="B180" s="303"/>
      <c r="C180" s="303"/>
      <c r="D180" s="303"/>
      <c r="E180" s="25"/>
      <c r="F180" s="303"/>
      <c r="G180" s="303"/>
      <c r="H180" s="304"/>
      <c r="I180" s="303"/>
      <c r="J180" s="303"/>
      <c r="K180" s="305"/>
      <c r="L180" s="303"/>
      <c r="M180" s="303"/>
      <c r="N180" s="303"/>
      <c r="O180" s="303"/>
      <c r="P180" s="303"/>
      <c r="Q180" s="303"/>
      <c r="R180" s="303"/>
      <c r="S180" s="303"/>
      <c r="T180" s="303"/>
      <c r="U180" s="303"/>
      <c r="V180" s="303"/>
      <c r="W180" s="303"/>
      <c r="X180" s="303"/>
      <c r="Y180" s="303"/>
      <c r="Z180" s="303"/>
      <c r="AA180" s="303"/>
      <c r="AB180" s="303"/>
      <c r="AC180" s="303"/>
      <c r="AD180" s="286"/>
      <c r="AE180" s="286"/>
      <c r="AF180" s="286"/>
      <c r="AG180" s="286"/>
      <c r="AH180" s="286"/>
      <c r="AI180" s="286"/>
      <c r="AJ180" s="286"/>
    </row>
    <row r="181" spans="1:36" s="302" customFormat="1" ht="15.6" customHeight="1" x14ac:dyDescent="0.25">
      <c r="A181" s="301"/>
      <c r="B181" s="303"/>
      <c r="C181" s="303"/>
      <c r="D181" s="303"/>
      <c r="E181" s="25"/>
      <c r="F181" s="303"/>
      <c r="G181" s="303"/>
      <c r="H181" s="304"/>
      <c r="I181" s="303"/>
      <c r="J181" s="303"/>
      <c r="K181" s="305"/>
      <c r="L181" s="303"/>
      <c r="M181" s="303"/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  <c r="AA181" s="303"/>
      <c r="AB181" s="303"/>
      <c r="AC181" s="303"/>
      <c r="AD181" s="286"/>
      <c r="AE181" s="286"/>
      <c r="AF181" s="286"/>
      <c r="AG181" s="286"/>
      <c r="AH181" s="286"/>
      <c r="AI181" s="286"/>
      <c r="AJ181" s="286"/>
    </row>
    <row r="182" spans="1:36" s="302" customFormat="1" ht="15.6" customHeight="1" x14ac:dyDescent="0.25">
      <c r="A182" s="301"/>
      <c r="B182" s="303"/>
      <c r="C182" s="303"/>
      <c r="D182" s="303"/>
      <c r="E182" s="25"/>
      <c r="F182" s="303"/>
      <c r="G182" s="303"/>
      <c r="H182" s="304"/>
      <c r="I182" s="303"/>
      <c r="J182" s="303"/>
      <c r="K182" s="305"/>
      <c r="L182" s="303"/>
      <c r="M182" s="303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  <c r="AD182" s="286"/>
      <c r="AE182" s="286"/>
      <c r="AF182" s="286"/>
      <c r="AG182" s="286"/>
      <c r="AH182" s="286"/>
      <c r="AI182" s="286"/>
      <c r="AJ182" s="286"/>
    </row>
    <row r="183" spans="1:36" s="302" customFormat="1" ht="15.6" customHeight="1" x14ac:dyDescent="0.25">
      <c r="A183" s="301"/>
      <c r="B183" s="303"/>
      <c r="C183" s="303"/>
      <c r="D183" s="303"/>
      <c r="E183" s="25"/>
      <c r="F183" s="303"/>
      <c r="G183" s="303"/>
      <c r="H183" s="304"/>
      <c r="I183" s="303"/>
      <c r="J183" s="303"/>
      <c r="K183" s="305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  <c r="Y183" s="303"/>
      <c r="Z183" s="303"/>
      <c r="AA183" s="303"/>
      <c r="AB183" s="303"/>
      <c r="AC183" s="303"/>
      <c r="AD183" s="286"/>
      <c r="AE183" s="286"/>
      <c r="AF183" s="286"/>
      <c r="AG183" s="286"/>
      <c r="AH183" s="286"/>
      <c r="AI183" s="286"/>
      <c r="AJ183" s="286"/>
    </row>
    <row r="184" spans="1:36" s="302" customFormat="1" ht="15.6" customHeight="1" x14ac:dyDescent="0.25">
      <c r="A184" s="301"/>
      <c r="B184" s="303"/>
      <c r="C184" s="303"/>
      <c r="D184" s="303"/>
      <c r="E184" s="25"/>
      <c r="F184" s="303"/>
      <c r="G184" s="303"/>
      <c r="H184" s="304"/>
      <c r="I184" s="303"/>
      <c r="J184" s="303"/>
      <c r="K184" s="305"/>
      <c r="L184" s="303"/>
      <c r="M184" s="303"/>
      <c r="N184" s="303"/>
      <c r="O184" s="303"/>
      <c r="P184" s="303"/>
      <c r="Q184" s="303"/>
      <c r="R184" s="303"/>
      <c r="S184" s="303"/>
      <c r="T184" s="303"/>
      <c r="U184" s="303"/>
      <c r="V184" s="303"/>
      <c r="W184" s="303"/>
      <c r="X184" s="303"/>
      <c r="Y184" s="303"/>
      <c r="Z184" s="303"/>
      <c r="AA184" s="303"/>
      <c r="AB184" s="303"/>
      <c r="AC184" s="303"/>
      <c r="AD184" s="286"/>
      <c r="AE184" s="286"/>
      <c r="AF184" s="286"/>
      <c r="AG184" s="286"/>
      <c r="AH184" s="286"/>
      <c r="AI184" s="286"/>
      <c r="AJ184" s="286"/>
    </row>
    <row r="185" spans="1:36" s="302" customFormat="1" ht="15.6" customHeight="1" x14ac:dyDescent="0.25">
      <c r="A185" s="301"/>
      <c r="B185" s="303"/>
      <c r="C185" s="303"/>
      <c r="D185" s="303"/>
      <c r="E185" s="25"/>
      <c r="F185" s="303"/>
      <c r="G185" s="303"/>
      <c r="H185" s="304"/>
      <c r="I185" s="303"/>
      <c r="J185" s="303"/>
      <c r="K185" s="305"/>
      <c r="L185" s="303"/>
      <c r="M185" s="303"/>
      <c r="N185" s="303"/>
      <c r="O185" s="303"/>
      <c r="P185" s="303"/>
      <c r="Q185" s="303"/>
      <c r="R185" s="303"/>
      <c r="S185" s="303"/>
      <c r="T185" s="303"/>
      <c r="U185" s="303"/>
      <c r="V185" s="303"/>
      <c r="W185" s="303"/>
      <c r="X185" s="303"/>
      <c r="Y185" s="303"/>
      <c r="Z185" s="303"/>
      <c r="AA185" s="303"/>
      <c r="AB185" s="303"/>
      <c r="AC185" s="303"/>
      <c r="AD185" s="286"/>
      <c r="AE185" s="286"/>
      <c r="AF185" s="286"/>
      <c r="AG185" s="286"/>
      <c r="AH185" s="286"/>
      <c r="AI185" s="286"/>
      <c r="AJ185" s="286"/>
    </row>
    <row r="186" spans="1:36" s="302" customFormat="1" ht="15.6" customHeight="1" x14ac:dyDescent="0.25">
      <c r="A186" s="301"/>
      <c r="B186" s="303"/>
      <c r="C186" s="303"/>
      <c r="D186" s="303"/>
      <c r="E186" s="25"/>
      <c r="F186" s="303"/>
      <c r="G186" s="303"/>
      <c r="H186" s="304"/>
      <c r="I186" s="303"/>
      <c r="J186" s="303"/>
      <c r="K186" s="305"/>
      <c r="L186" s="303"/>
      <c r="M186" s="303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  <c r="AA186" s="303"/>
      <c r="AB186" s="303"/>
      <c r="AC186" s="303"/>
      <c r="AD186" s="286"/>
      <c r="AE186" s="286"/>
      <c r="AF186" s="286"/>
      <c r="AG186" s="286"/>
      <c r="AH186" s="286"/>
      <c r="AI186" s="286"/>
      <c r="AJ186" s="286"/>
    </row>
    <row r="187" spans="1:36" s="302" customFormat="1" ht="15.6" customHeight="1" x14ac:dyDescent="0.25">
      <c r="A187" s="301"/>
      <c r="B187" s="303"/>
      <c r="C187" s="303"/>
      <c r="D187" s="303"/>
      <c r="E187" s="25"/>
      <c r="F187" s="303"/>
      <c r="G187" s="303"/>
      <c r="H187" s="304"/>
      <c r="I187" s="303"/>
      <c r="J187" s="303"/>
      <c r="K187" s="305"/>
      <c r="L187" s="303"/>
      <c r="M187" s="303"/>
      <c r="N187" s="303"/>
      <c r="O187" s="303"/>
      <c r="P187" s="303"/>
      <c r="Q187" s="303"/>
      <c r="R187" s="303"/>
      <c r="S187" s="303"/>
      <c r="T187" s="303"/>
      <c r="U187" s="303"/>
      <c r="V187" s="303"/>
      <c r="W187" s="303"/>
      <c r="X187" s="303"/>
      <c r="Y187" s="303"/>
      <c r="Z187" s="303"/>
      <c r="AA187" s="303"/>
      <c r="AB187" s="303"/>
      <c r="AC187" s="303"/>
      <c r="AD187" s="286"/>
      <c r="AE187" s="286"/>
      <c r="AF187" s="286"/>
      <c r="AG187" s="286"/>
      <c r="AH187" s="286"/>
      <c r="AI187" s="286"/>
      <c r="AJ187" s="286"/>
    </row>
    <row r="188" spans="1:36" s="302" customFormat="1" ht="15.6" customHeight="1" x14ac:dyDescent="0.25">
      <c r="A188" s="301"/>
      <c r="B188" s="303"/>
      <c r="C188" s="303"/>
      <c r="D188" s="303"/>
      <c r="E188" s="25"/>
      <c r="F188" s="303"/>
      <c r="G188" s="303"/>
      <c r="H188" s="304"/>
      <c r="I188" s="303"/>
      <c r="J188" s="303"/>
      <c r="K188" s="305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  <c r="AD188" s="286"/>
      <c r="AE188" s="286"/>
      <c r="AF188" s="286"/>
      <c r="AG188" s="286"/>
      <c r="AH188" s="286"/>
      <c r="AI188" s="286"/>
      <c r="AJ188" s="286"/>
    </row>
    <row r="189" spans="1:36" s="302" customFormat="1" ht="15.6" customHeight="1" x14ac:dyDescent="0.25">
      <c r="A189" s="301"/>
      <c r="B189" s="303"/>
      <c r="C189" s="303"/>
      <c r="D189" s="303"/>
      <c r="E189" s="25"/>
      <c r="F189" s="303"/>
      <c r="G189" s="303"/>
      <c r="H189" s="304"/>
      <c r="I189" s="303"/>
      <c r="J189" s="303"/>
      <c r="K189" s="305"/>
      <c r="L189" s="303"/>
      <c r="M189" s="303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3"/>
      <c r="AD189" s="286"/>
      <c r="AE189" s="286"/>
      <c r="AF189" s="286"/>
      <c r="AG189" s="286"/>
      <c r="AH189" s="286"/>
      <c r="AI189" s="286"/>
      <c r="AJ189" s="286"/>
    </row>
    <row r="190" spans="1:36" s="302" customFormat="1" ht="15.6" customHeight="1" x14ac:dyDescent="0.25">
      <c r="A190" s="301"/>
      <c r="B190" s="303"/>
      <c r="C190" s="303"/>
      <c r="D190" s="303"/>
      <c r="E190" s="25"/>
      <c r="F190" s="303"/>
      <c r="G190" s="303"/>
      <c r="H190" s="304"/>
      <c r="I190" s="303"/>
      <c r="J190" s="303"/>
      <c r="K190" s="305"/>
      <c r="L190" s="303"/>
      <c r="M190" s="303"/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  <c r="AD190" s="286"/>
      <c r="AE190" s="286"/>
      <c r="AF190" s="286"/>
      <c r="AG190" s="286"/>
      <c r="AH190" s="286"/>
      <c r="AI190" s="286"/>
      <c r="AJ190" s="286"/>
    </row>
    <row r="191" spans="1:36" s="302" customFormat="1" ht="15.6" customHeight="1" x14ac:dyDescent="0.25">
      <c r="A191" s="301"/>
      <c r="B191" s="303"/>
      <c r="C191" s="303"/>
      <c r="D191" s="303"/>
      <c r="E191" s="25"/>
      <c r="F191" s="303"/>
      <c r="G191" s="303"/>
      <c r="H191" s="304"/>
      <c r="I191" s="303"/>
      <c r="J191" s="303"/>
      <c r="K191" s="305"/>
      <c r="L191" s="303"/>
      <c r="M191" s="303"/>
      <c r="N191" s="303"/>
      <c r="O191" s="303"/>
      <c r="P191" s="303"/>
      <c r="Q191" s="303"/>
      <c r="R191" s="303"/>
      <c r="S191" s="303"/>
      <c r="T191" s="303"/>
      <c r="U191" s="303"/>
      <c r="V191" s="303"/>
      <c r="W191" s="303"/>
      <c r="X191" s="303"/>
      <c r="Y191" s="303"/>
      <c r="Z191" s="303"/>
      <c r="AA191" s="303"/>
      <c r="AB191" s="303"/>
      <c r="AC191" s="303"/>
      <c r="AD191" s="286"/>
      <c r="AE191" s="286"/>
      <c r="AF191" s="286"/>
      <c r="AG191" s="286"/>
      <c r="AH191" s="286"/>
      <c r="AI191" s="286"/>
      <c r="AJ191" s="286"/>
    </row>
    <row r="192" spans="1:36" s="302" customFormat="1" ht="15.6" customHeight="1" x14ac:dyDescent="0.25">
      <c r="A192" s="301"/>
      <c r="B192" s="303"/>
      <c r="C192" s="303"/>
      <c r="D192" s="303"/>
      <c r="E192" s="25"/>
      <c r="F192" s="303"/>
      <c r="G192" s="303"/>
      <c r="H192" s="304"/>
      <c r="I192" s="303"/>
      <c r="J192" s="303"/>
      <c r="K192" s="305"/>
      <c r="L192" s="303"/>
      <c r="M192" s="303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  <c r="AA192" s="303"/>
      <c r="AB192" s="303"/>
      <c r="AC192" s="303"/>
      <c r="AD192" s="286"/>
      <c r="AE192" s="286"/>
      <c r="AF192" s="286"/>
      <c r="AG192" s="286"/>
      <c r="AH192" s="286"/>
      <c r="AI192" s="286"/>
      <c r="AJ192" s="286"/>
    </row>
    <row r="193" spans="1:36" s="302" customFormat="1" ht="15.6" customHeight="1" x14ac:dyDescent="0.25">
      <c r="A193" s="301"/>
      <c r="B193" s="303"/>
      <c r="C193" s="303"/>
      <c r="D193" s="303"/>
      <c r="E193" s="25"/>
      <c r="F193" s="303"/>
      <c r="G193" s="303"/>
      <c r="H193" s="304"/>
      <c r="I193" s="303"/>
      <c r="J193" s="303"/>
      <c r="K193" s="305"/>
      <c r="L193" s="303"/>
      <c r="M193" s="303"/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3"/>
      <c r="AD193" s="286"/>
      <c r="AE193" s="286"/>
      <c r="AF193" s="286"/>
      <c r="AG193" s="286"/>
      <c r="AH193" s="286"/>
      <c r="AI193" s="286"/>
      <c r="AJ193" s="286"/>
    </row>
    <row r="194" spans="1:36" s="302" customFormat="1" ht="15.6" customHeight="1" x14ac:dyDescent="0.25">
      <c r="A194" s="301"/>
      <c r="B194" s="303"/>
      <c r="C194" s="303"/>
      <c r="D194" s="303"/>
      <c r="E194" s="25"/>
      <c r="F194" s="303"/>
      <c r="G194" s="303"/>
      <c r="H194" s="304"/>
      <c r="I194" s="303"/>
      <c r="J194" s="303"/>
      <c r="K194" s="305"/>
      <c r="L194" s="303"/>
      <c r="M194" s="303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  <c r="AD194" s="286"/>
      <c r="AE194" s="286"/>
      <c r="AF194" s="286"/>
      <c r="AG194" s="286"/>
      <c r="AH194" s="286"/>
      <c r="AI194" s="286"/>
      <c r="AJ194" s="286"/>
    </row>
    <row r="195" spans="1:36" s="302" customFormat="1" ht="15.6" customHeight="1" x14ac:dyDescent="0.25">
      <c r="A195" s="301"/>
      <c r="B195" s="303"/>
      <c r="C195" s="303"/>
      <c r="D195" s="303"/>
      <c r="E195" s="25"/>
      <c r="F195" s="303"/>
      <c r="G195" s="303"/>
      <c r="H195" s="304"/>
      <c r="I195" s="303"/>
      <c r="J195" s="303"/>
      <c r="K195" s="305"/>
      <c r="L195" s="303"/>
      <c r="M195" s="303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C195" s="303"/>
      <c r="AD195" s="286"/>
      <c r="AE195" s="286"/>
      <c r="AF195" s="286"/>
      <c r="AG195" s="286"/>
      <c r="AH195" s="286"/>
      <c r="AI195" s="286"/>
      <c r="AJ195" s="286"/>
    </row>
    <row r="196" spans="1:36" s="302" customFormat="1" ht="15.6" customHeight="1" x14ac:dyDescent="0.25">
      <c r="A196" s="301"/>
      <c r="B196" s="303"/>
      <c r="C196" s="303"/>
      <c r="D196" s="303"/>
      <c r="E196" s="25"/>
      <c r="F196" s="303"/>
      <c r="G196" s="303"/>
      <c r="H196" s="304"/>
      <c r="I196" s="303"/>
      <c r="J196" s="303"/>
      <c r="K196" s="305"/>
      <c r="L196" s="303"/>
      <c r="M196" s="303"/>
      <c r="N196" s="303"/>
      <c r="O196" s="303"/>
      <c r="P196" s="303"/>
      <c r="Q196" s="303"/>
      <c r="R196" s="303"/>
      <c r="S196" s="303"/>
      <c r="T196" s="303"/>
      <c r="U196" s="303"/>
      <c r="V196" s="303"/>
      <c r="W196" s="303"/>
      <c r="X196" s="303"/>
      <c r="Y196" s="303"/>
      <c r="Z196" s="303"/>
      <c r="AA196" s="303"/>
      <c r="AB196" s="303"/>
      <c r="AC196" s="303"/>
      <c r="AD196" s="286"/>
      <c r="AE196" s="286"/>
      <c r="AF196" s="286"/>
      <c r="AG196" s="286"/>
      <c r="AH196" s="286"/>
      <c r="AI196" s="286"/>
      <c r="AJ196" s="286"/>
    </row>
    <row r="197" spans="1:36" s="302" customFormat="1" ht="15.6" customHeight="1" x14ac:dyDescent="0.25">
      <c r="A197" s="301"/>
      <c r="B197" s="303"/>
      <c r="C197" s="303"/>
      <c r="D197" s="303"/>
      <c r="E197" s="25"/>
      <c r="F197" s="303"/>
      <c r="G197" s="303"/>
      <c r="H197" s="304"/>
      <c r="I197" s="303"/>
      <c r="J197" s="303"/>
      <c r="K197" s="305"/>
      <c r="L197" s="303"/>
      <c r="M197" s="303"/>
      <c r="N197" s="303"/>
      <c r="O197" s="303"/>
      <c r="P197" s="303"/>
      <c r="Q197" s="303"/>
      <c r="R197" s="303"/>
      <c r="S197" s="303"/>
      <c r="T197" s="303"/>
      <c r="U197" s="303"/>
      <c r="V197" s="303"/>
      <c r="W197" s="303"/>
      <c r="X197" s="303"/>
      <c r="Y197" s="303"/>
      <c r="Z197" s="303"/>
      <c r="AA197" s="303"/>
      <c r="AB197" s="303"/>
      <c r="AC197" s="303"/>
      <c r="AD197" s="286"/>
      <c r="AE197" s="286"/>
      <c r="AF197" s="286"/>
      <c r="AG197" s="286"/>
      <c r="AH197" s="286"/>
      <c r="AI197" s="286"/>
      <c r="AJ197" s="286"/>
    </row>
    <row r="198" spans="1:36" s="302" customFormat="1" ht="15.6" customHeight="1" x14ac:dyDescent="0.25">
      <c r="A198" s="301"/>
      <c r="B198" s="303"/>
      <c r="C198" s="303"/>
      <c r="D198" s="303"/>
      <c r="E198" s="25"/>
      <c r="F198" s="303"/>
      <c r="G198" s="303"/>
      <c r="H198" s="304"/>
      <c r="I198" s="303"/>
      <c r="J198" s="303"/>
      <c r="K198" s="305"/>
      <c r="L198" s="303"/>
      <c r="M198" s="303"/>
      <c r="N198" s="303"/>
      <c r="O198" s="303"/>
      <c r="P198" s="303"/>
      <c r="Q198" s="303"/>
      <c r="R198" s="303"/>
      <c r="S198" s="303"/>
      <c r="T198" s="303"/>
      <c r="U198" s="303"/>
      <c r="V198" s="303"/>
      <c r="W198" s="303"/>
      <c r="X198" s="303"/>
      <c r="Y198" s="303"/>
      <c r="Z198" s="303"/>
      <c r="AA198" s="303"/>
      <c r="AB198" s="303"/>
      <c r="AC198" s="303"/>
      <c r="AD198" s="286"/>
      <c r="AE198" s="286"/>
      <c r="AF198" s="286"/>
      <c r="AG198" s="286"/>
      <c r="AH198" s="286"/>
      <c r="AI198" s="286"/>
      <c r="AJ198" s="286"/>
    </row>
    <row r="199" spans="1:36" s="302" customFormat="1" ht="15.6" customHeight="1" x14ac:dyDescent="0.25">
      <c r="A199" s="301"/>
      <c r="B199" s="303"/>
      <c r="C199" s="303"/>
      <c r="D199" s="303"/>
      <c r="E199" s="25"/>
      <c r="F199" s="303"/>
      <c r="G199" s="303"/>
      <c r="H199" s="304"/>
      <c r="I199" s="303"/>
      <c r="J199" s="303"/>
      <c r="K199" s="305"/>
      <c r="L199" s="303"/>
      <c r="M199" s="303"/>
      <c r="N199" s="303"/>
      <c r="O199" s="303"/>
      <c r="P199" s="303"/>
      <c r="Q199" s="303"/>
      <c r="R199" s="303"/>
      <c r="S199" s="303"/>
      <c r="T199" s="303"/>
      <c r="U199" s="303"/>
      <c r="V199" s="303"/>
      <c r="W199" s="303"/>
      <c r="X199" s="303"/>
      <c r="Y199" s="303"/>
      <c r="Z199" s="303"/>
      <c r="AA199" s="303"/>
      <c r="AB199" s="303"/>
      <c r="AC199" s="303"/>
      <c r="AD199" s="286"/>
      <c r="AE199" s="286"/>
      <c r="AF199" s="286"/>
      <c r="AG199" s="286"/>
      <c r="AH199" s="286"/>
      <c r="AI199" s="286"/>
      <c r="AJ199" s="286"/>
    </row>
    <row r="200" spans="1:36" s="302" customFormat="1" ht="15.6" customHeight="1" x14ac:dyDescent="0.25">
      <c r="A200" s="301"/>
      <c r="B200" s="303"/>
      <c r="C200" s="303"/>
      <c r="D200" s="303"/>
      <c r="E200" s="25"/>
      <c r="F200" s="303"/>
      <c r="G200" s="303"/>
      <c r="H200" s="304"/>
      <c r="I200" s="303"/>
      <c r="J200" s="303"/>
      <c r="K200" s="305"/>
      <c r="L200" s="303"/>
      <c r="M200" s="303"/>
      <c r="N200" s="303"/>
      <c r="O200" s="303"/>
      <c r="P200" s="303"/>
      <c r="Q200" s="303"/>
      <c r="R200" s="303"/>
      <c r="S200" s="303"/>
      <c r="T200" s="303"/>
      <c r="U200" s="303"/>
      <c r="V200" s="303"/>
      <c r="W200" s="303"/>
      <c r="X200" s="303"/>
      <c r="Y200" s="303"/>
      <c r="Z200" s="303"/>
      <c r="AA200" s="303"/>
      <c r="AB200" s="303"/>
      <c r="AC200" s="303"/>
      <c r="AD200" s="286"/>
      <c r="AE200" s="286"/>
      <c r="AF200" s="286"/>
      <c r="AG200" s="286"/>
      <c r="AH200" s="286"/>
      <c r="AI200" s="286"/>
      <c r="AJ200" s="286"/>
    </row>
    <row r="201" spans="1:36" s="302" customFormat="1" ht="15.6" customHeight="1" x14ac:dyDescent="0.25">
      <c r="A201" s="301"/>
      <c r="B201" s="303"/>
      <c r="C201" s="303"/>
      <c r="D201" s="303"/>
      <c r="E201" s="25"/>
      <c r="F201" s="303"/>
      <c r="G201" s="303"/>
      <c r="H201" s="304"/>
      <c r="I201" s="303"/>
      <c r="J201" s="303"/>
      <c r="K201" s="305"/>
      <c r="L201" s="303"/>
      <c r="M201" s="303"/>
      <c r="N201" s="303"/>
      <c r="O201" s="303"/>
      <c r="P201" s="303"/>
      <c r="Q201" s="303"/>
      <c r="R201" s="303"/>
      <c r="S201" s="303"/>
      <c r="T201" s="303"/>
      <c r="U201" s="303"/>
      <c r="V201" s="303"/>
      <c r="W201" s="303"/>
      <c r="X201" s="303"/>
      <c r="Y201" s="303"/>
      <c r="Z201" s="303"/>
      <c r="AA201" s="303"/>
      <c r="AB201" s="303"/>
      <c r="AC201" s="303"/>
      <c r="AD201" s="286"/>
      <c r="AE201" s="286"/>
      <c r="AF201" s="286"/>
      <c r="AG201" s="286"/>
      <c r="AH201" s="286"/>
      <c r="AI201" s="286"/>
      <c r="AJ201" s="286"/>
    </row>
    <row r="202" spans="1:36" s="302" customFormat="1" ht="15.6" customHeight="1" x14ac:dyDescent="0.25">
      <c r="A202" s="301"/>
      <c r="B202" s="303"/>
      <c r="C202" s="303"/>
      <c r="D202" s="303"/>
      <c r="E202" s="25"/>
      <c r="F202" s="303"/>
      <c r="G202" s="303"/>
      <c r="H202" s="304"/>
      <c r="I202" s="303"/>
      <c r="J202" s="303"/>
      <c r="K202" s="305"/>
      <c r="L202" s="303"/>
      <c r="M202" s="303"/>
      <c r="N202" s="303"/>
      <c r="O202" s="303"/>
      <c r="P202" s="303"/>
      <c r="Q202" s="303"/>
      <c r="R202" s="303"/>
      <c r="S202" s="303"/>
      <c r="T202" s="303"/>
      <c r="U202" s="303"/>
      <c r="V202" s="303"/>
      <c r="W202" s="303"/>
      <c r="X202" s="303"/>
      <c r="Y202" s="303"/>
      <c r="Z202" s="303"/>
      <c r="AA202" s="303"/>
      <c r="AB202" s="303"/>
      <c r="AC202" s="303"/>
      <c r="AD202" s="286"/>
      <c r="AE202" s="286"/>
      <c r="AF202" s="286"/>
      <c r="AG202" s="286"/>
      <c r="AH202" s="286"/>
      <c r="AI202" s="286"/>
      <c r="AJ202" s="286"/>
    </row>
    <row r="203" spans="1:36" s="302" customFormat="1" ht="15.6" customHeight="1" x14ac:dyDescent="0.25">
      <c r="A203" s="301"/>
      <c r="B203" s="303"/>
      <c r="C203" s="303"/>
      <c r="D203" s="303"/>
      <c r="E203" s="25"/>
      <c r="F203" s="303"/>
      <c r="G203" s="303"/>
      <c r="H203" s="304"/>
      <c r="I203" s="303"/>
      <c r="J203" s="303"/>
      <c r="K203" s="305"/>
      <c r="L203" s="303"/>
      <c r="M203" s="303"/>
      <c r="N203" s="303"/>
      <c r="O203" s="303"/>
      <c r="P203" s="303"/>
      <c r="Q203" s="303"/>
      <c r="R203" s="303"/>
      <c r="S203" s="303"/>
      <c r="T203" s="303"/>
      <c r="U203" s="303"/>
      <c r="V203" s="303"/>
      <c r="W203" s="303"/>
      <c r="X203" s="303"/>
      <c r="Y203" s="303"/>
      <c r="Z203" s="303"/>
      <c r="AA203" s="303"/>
      <c r="AB203" s="303"/>
      <c r="AC203" s="303"/>
      <c r="AD203" s="286"/>
      <c r="AE203" s="286"/>
      <c r="AF203" s="286"/>
      <c r="AG203" s="286"/>
      <c r="AH203" s="286"/>
      <c r="AI203" s="286"/>
      <c r="AJ203" s="286"/>
    </row>
    <row r="204" spans="1:36" s="302" customFormat="1" ht="15.6" customHeight="1" x14ac:dyDescent="0.25">
      <c r="A204" s="301"/>
      <c r="B204" s="303"/>
      <c r="C204" s="303"/>
      <c r="D204" s="303"/>
      <c r="E204" s="25"/>
      <c r="F204" s="303"/>
      <c r="G204" s="303"/>
      <c r="H204" s="304"/>
      <c r="I204" s="303"/>
      <c r="J204" s="303"/>
      <c r="K204" s="305"/>
      <c r="L204" s="303"/>
      <c r="M204" s="303"/>
      <c r="N204" s="303"/>
      <c r="O204" s="303"/>
      <c r="P204" s="303"/>
      <c r="Q204" s="303"/>
      <c r="R204" s="303"/>
      <c r="S204" s="303"/>
      <c r="T204" s="303"/>
      <c r="U204" s="303"/>
      <c r="V204" s="303"/>
      <c r="W204" s="303"/>
      <c r="X204" s="303"/>
      <c r="Y204" s="303"/>
      <c r="Z204" s="303"/>
      <c r="AA204" s="303"/>
      <c r="AB204" s="303"/>
      <c r="AC204" s="303"/>
      <c r="AD204" s="286"/>
      <c r="AE204" s="286"/>
      <c r="AF204" s="286"/>
      <c r="AG204" s="286"/>
      <c r="AH204" s="286"/>
      <c r="AI204" s="286"/>
      <c r="AJ204" s="286"/>
    </row>
    <row r="205" spans="1:36" ht="15.6" customHeight="1" x14ac:dyDescent="0.25">
      <c r="AD205" s="286"/>
      <c r="AE205" s="286"/>
      <c r="AF205" s="286"/>
      <c r="AG205" s="286"/>
      <c r="AH205" s="286"/>
      <c r="AI205" s="286"/>
      <c r="AJ205" s="28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7"/>
  <sheetViews>
    <sheetView zoomScale="97" zoomScaleNormal="97" workbookViewId="0">
      <selection activeCell="I21" sqref="I21"/>
    </sheetView>
  </sheetViews>
  <sheetFormatPr defaultRowHeight="15" x14ac:dyDescent="0.25"/>
  <cols>
    <col min="1" max="1" width="5.140625" style="270" customWidth="1"/>
    <col min="2" max="2" width="8.42578125" style="116" customWidth="1"/>
    <col min="3" max="3" width="12.85546875" style="272" customWidth="1"/>
    <col min="4" max="4" width="6.42578125" style="62" customWidth="1"/>
    <col min="5" max="5" width="9.85546875" style="62" customWidth="1"/>
    <col min="6" max="6" width="11.42578125" style="62" customWidth="1"/>
    <col min="7" max="7" width="2.140625" style="270" customWidth="1"/>
    <col min="8" max="8" width="7.140625" style="116" customWidth="1"/>
    <col min="9" max="9" width="12.140625" style="272" customWidth="1"/>
    <col min="10" max="10" width="6.42578125" style="62" customWidth="1"/>
    <col min="11" max="11" width="9.7109375" style="62" customWidth="1"/>
    <col min="12" max="12" width="11.42578125" style="62" customWidth="1"/>
    <col min="13" max="13" width="2.140625" style="270" customWidth="1"/>
    <col min="14" max="14" width="8.7109375" style="116" customWidth="1"/>
    <col min="15" max="15" width="11.42578125" style="272" customWidth="1"/>
    <col min="16" max="16" width="6.42578125" style="62" customWidth="1"/>
    <col min="17" max="17" width="9.7109375" style="62" customWidth="1"/>
    <col min="18" max="18" width="13" style="62" customWidth="1"/>
    <col min="19" max="19" width="1.42578125" style="270" customWidth="1"/>
    <col min="20" max="20" width="8.7109375" style="116" customWidth="1"/>
    <col min="21" max="21" width="11.42578125" style="272" customWidth="1"/>
    <col min="22" max="22" width="6.42578125" style="62" customWidth="1"/>
    <col min="23" max="23" width="12.140625" style="62" bestFit="1" customWidth="1"/>
    <col min="24" max="24" width="13" style="62" customWidth="1"/>
    <col min="25" max="16384" width="9.140625" style="270"/>
  </cols>
  <sheetData>
    <row r="1" spans="1:24" x14ac:dyDescent="0.25">
      <c r="B1" s="271" t="s">
        <v>693</v>
      </c>
    </row>
    <row r="2" spans="1:24" ht="15.75" customHeight="1" x14ac:dyDescent="0.25">
      <c r="A2" s="273"/>
      <c r="B2" s="271" t="s">
        <v>694</v>
      </c>
      <c r="C2" s="274"/>
      <c r="D2" s="275"/>
      <c r="E2" s="276"/>
      <c r="F2" s="271"/>
      <c r="G2" s="273"/>
      <c r="H2" s="271" t="s">
        <v>695</v>
      </c>
      <c r="I2" s="274"/>
      <c r="J2" s="275"/>
      <c r="K2" s="276"/>
      <c r="L2" s="271"/>
      <c r="M2" s="273"/>
      <c r="N2" s="271" t="s">
        <v>696</v>
      </c>
      <c r="O2" s="274"/>
      <c r="P2" s="275"/>
      <c r="Q2" s="276"/>
      <c r="R2" s="271"/>
      <c r="T2" s="271" t="s">
        <v>325</v>
      </c>
      <c r="U2" s="274"/>
      <c r="V2" s="275"/>
      <c r="W2" s="276"/>
      <c r="X2" s="271"/>
    </row>
    <row r="3" spans="1:24" x14ac:dyDescent="0.25">
      <c r="A3" s="273"/>
      <c r="B3" s="271" t="s">
        <v>0</v>
      </c>
      <c r="C3" s="274" t="s">
        <v>1</v>
      </c>
      <c r="D3" s="275" t="s">
        <v>2</v>
      </c>
      <c r="E3" s="275" t="s">
        <v>601</v>
      </c>
      <c r="F3" s="275" t="s">
        <v>665</v>
      </c>
      <c r="G3" s="273"/>
      <c r="H3" s="271" t="s">
        <v>0</v>
      </c>
      <c r="I3" s="274" t="s">
        <v>1</v>
      </c>
      <c r="J3" s="275" t="s">
        <v>2</v>
      </c>
      <c r="K3" s="275" t="s">
        <v>601</v>
      </c>
      <c r="L3" s="275" t="s">
        <v>665</v>
      </c>
      <c r="M3" s="273"/>
      <c r="N3" s="271" t="s">
        <v>0</v>
      </c>
      <c r="O3" s="274" t="s">
        <v>1</v>
      </c>
      <c r="P3" s="275" t="s">
        <v>2</v>
      </c>
      <c r="Q3" s="275" t="s">
        <v>601</v>
      </c>
      <c r="R3" s="275" t="s">
        <v>665</v>
      </c>
      <c r="T3" s="271" t="s">
        <v>0</v>
      </c>
      <c r="U3" s="274" t="s">
        <v>1</v>
      </c>
      <c r="V3" s="275" t="s">
        <v>2</v>
      </c>
      <c r="W3" s="275" t="s">
        <v>601</v>
      </c>
      <c r="X3" s="275" t="s">
        <v>665</v>
      </c>
    </row>
    <row r="4" spans="1:24" x14ac:dyDescent="0.25">
      <c r="A4" s="273"/>
      <c r="B4" s="271">
        <v>1993</v>
      </c>
      <c r="C4" s="277" t="s">
        <v>32</v>
      </c>
      <c r="D4" s="278">
        <v>27</v>
      </c>
      <c r="E4" s="278">
        <v>40443</v>
      </c>
      <c r="F4" s="279">
        <f t="shared" ref="F4:F34" si="0">PRODUCT(E4/D4)</f>
        <v>1497.8888888888889</v>
      </c>
      <c r="G4" s="273"/>
      <c r="H4" s="271">
        <v>1993</v>
      </c>
      <c r="I4" s="277" t="s">
        <v>32</v>
      </c>
      <c r="J4" s="278"/>
      <c r="K4" s="275"/>
      <c r="L4" s="279"/>
      <c r="M4" s="273"/>
      <c r="N4" s="271">
        <v>1993</v>
      </c>
      <c r="O4" s="277" t="s">
        <v>32</v>
      </c>
      <c r="P4" s="278">
        <v>3</v>
      </c>
      <c r="Q4" s="278">
        <v>2121</v>
      </c>
      <c r="R4" s="279">
        <f t="shared" ref="R4:R31" si="1">PRODUCT(Q4/P4)</f>
        <v>707</v>
      </c>
      <c r="T4" s="271">
        <v>1993</v>
      </c>
      <c r="U4" s="277" t="s">
        <v>32</v>
      </c>
      <c r="V4" s="278">
        <f t="shared" ref="V4:W4" si="2">PRODUCT(D4+J4+P4)</f>
        <v>30</v>
      </c>
      <c r="W4" s="278">
        <f t="shared" si="2"/>
        <v>42564</v>
      </c>
      <c r="X4" s="279">
        <f t="shared" ref="X4:X34" si="3">PRODUCT(W4/V4)</f>
        <v>1418.8</v>
      </c>
    </row>
    <row r="5" spans="1:24" x14ac:dyDescent="0.25">
      <c r="A5" s="273"/>
      <c r="B5" s="271">
        <v>1994</v>
      </c>
      <c r="C5" s="277" t="s">
        <v>32</v>
      </c>
      <c r="D5" s="278">
        <v>33</v>
      </c>
      <c r="E5" s="278">
        <v>48746</v>
      </c>
      <c r="F5" s="279">
        <f t="shared" si="0"/>
        <v>1477.1515151515152</v>
      </c>
      <c r="G5" s="273"/>
      <c r="H5" s="271">
        <v>1994</v>
      </c>
      <c r="I5" s="277" t="s">
        <v>32</v>
      </c>
      <c r="J5" s="278"/>
      <c r="K5" s="278"/>
      <c r="L5" s="279"/>
      <c r="M5" s="273"/>
      <c r="N5" s="271">
        <v>1994</v>
      </c>
      <c r="O5" s="277"/>
      <c r="P5" s="278"/>
      <c r="Q5" s="278"/>
      <c r="R5" s="278"/>
      <c r="T5" s="271">
        <v>1994</v>
      </c>
      <c r="U5" s="277" t="s">
        <v>32</v>
      </c>
      <c r="V5" s="278">
        <f t="shared" ref="V5:V34" si="4">PRODUCT(D5+J5+P5)</f>
        <v>33</v>
      </c>
      <c r="W5" s="278">
        <f t="shared" ref="W5:W34" si="5">PRODUCT(E5+K5+Q5)</f>
        <v>48746</v>
      </c>
      <c r="X5" s="279">
        <f t="shared" si="3"/>
        <v>1477.1515151515152</v>
      </c>
    </row>
    <row r="6" spans="1:24" x14ac:dyDescent="0.25">
      <c r="A6" s="273"/>
      <c r="B6" s="271">
        <v>1995</v>
      </c>
      <c r="C6" s="277" t="s">
        <v>32</v>
      </c>
      <c r="D6" s="278">
        <v>29</v>
      </c>
      <c r="E6" s="278">
        <v>44656</v>
      </c>
      <c r="F6" s="279">
        <f t="shared" si="0"/>
        <v>1539.8620689655172</v>
      </c>
      <c r="G6" s="273"/>
      <c r="H6" s="271">
        <v>1995</v>
      </c>
      <c r="I6" s="277" t="s">
        <v>32</v>
      </c>
      <c r="J6" s="278">
        <v>5</v>
      </c>
      <c r="K6" s="278">
        <v>12146</v>
      </c>
      <c r="L6" s="279">
        <f t="shared" ref="L6:L33" si="6">PRODUCT(K6/J6)</f>
        <v>2429.1999999999998</v>
      </c>
      <c r="M6" s="273"/>
      <c r="N6" s="271">
        <v>1995</v>
      </c>
      <c r="O6" s="277"/>
      <c r="P6" s="278"/>
      <c r="Q6" s="278"/>
      <c r="R6" s="278"/>
      <c r="T6" s="271">
        <v>1995</v>
      </c>
      <c r="U6" s="277" t="s">
        <v>32</v>
      </c>
      <c r="V6" s="278">
        <f t="shared" si="4"/>
        <v>34</v>
      </c>
      <c r="W6" s="278">
        <f t="shared" si="5"/>
        <v>56802</v>
      </c>
      <c r="X6" s="279">
        <f t="shared" si="3"/>
        <v>1670.6470588235295</v>
      </c>
    </row>
    <row r="7" spans="1:24" x14ac:dyDescent="0.25">
      <c r="A7" s="273"/>
      <c r="B7" s="271">
        <v>1996</v>
      </c>
      <c r="C7" s="277" t="s">
        <v>32</v>
      </c>
      <c r="D7" s="278">
        <v>12</v>
      </c>
      <c r="E7" s="278">
        <v>19483</v>
      </c>
      <c r="F7" s="279">
        <f t="shared" si="0"/>
        <v>1623.5833333333333</v>
      </c>
      <c r="G7" s="273"/>
      <c r="H7" s="271">
        <v>1996</v>
      </c>
      <c r="I7" s="277" t="s">
        <v>32</v>
      </c>
      <c r="J7" s="278"/>
      <c r="K7" s="278"/>
      <c r="L7" s="279"/>
      <c r="M7" s="273"/>
      <c r="N7" s="271">
        <v>1996</v>
      </c>
      <c r="O7" s="277"/>
      <c r="P7" s="278"/>
      <c r="Q7" s="278"/>
      <c r="R7" s="278"/>
      <c r="T7" s="271">
        <v>1996</v>
      </c>
      <c r="U7" s="277" t="s">
        <v>32</v>
      </c>
      <c r="V7" s="278">
        <f t="shared" si="4"/>
        <v>12</v>
      </c>
      <c r="W7" s="278">
        <f t="shared" si="5"/>
        <v>19483</v>
      </c>
      <c r="X7" s="279">
        <f t="shared" si="3"/>
        <v>1623.5833333333333</v>
      </c>
    </row>
    <row r="8" spans="1:24" x14ac:dyDescent="0.25">
      <c r="A8" s="273"/>
      <c r="B8" s="271">
        <v>1996</v>
      </c>
      <c r="C8" s="277" t="s">
        <v>35</v>
      </c>
      <c r="D8" s="278">
        <v>14</v>
      </c>
      <c r="E8" s="278">
        <v>35433</v>
      </c>
      <c r="F8" s="279">
        <f t="shared" si="0"/>
        <v>2530.9285714285716</v>
      </c>
      <c r="G8" s="273"/>
      <c r="H8" s="271">
        <v>1996</v>
      </c>
      <c r="I8" s="277" t="s">
        <v>35</v>
      </c>
      <c r="J8" s="278">
        <v>4</v>
      </c>
      <c r="K8" s="278">
        <v>12276</v>
      </c>
      <c r="L8" s="279">
        <f t="shared" si="6"/>
        <v>3069</v>
      </c>
      <c r="M8" s="273"/>
      <c r="N8" s="271">
        <v>1996</v>
      </c>
      <c r="O8" s="277"/>
      <c r="P8" s="278"/>
      <c r="Q8" s="278"/>
      <c r="R8" s="278"/>
      <c r="T8" s="271">
        <v>1996</v>
      </c>
      <c r="U8" s="277" t="s">
        <v>35</v>
      </c>
      <c r="V8" s="278">
        <f t="shared" si="4"/>
        <v>18</v>
      </c>
      <c r="W8" s="278">
        <f t="shared" si="5"/>
        <v>47709</v>
      </c>
      <c r="X8" s="279">
        <f t="shared" si="3"/>
        <v>2650.5</v>
      </c>
    </row>
    <row r="9" spans="1:24" x14ac:dyDescent="0.25">
      <c r="A9" s="273"/>
      <c r="B9" s="271">
        <v>1997</v>
      </c>
      <c r="C9" s="277" t="s">
        <v>32</v>
      </c>
      <c r="D9" s="278">
        <v>28</v>
      </c>
      <c r="E9" s="278">
        <v>68020</v>
      </c>
      <c r="F9" s="279">
        <f t="shared" si="0"/>
        <v>2429.2857142857142</v>
      </c>
      <c r="G9" s="273"/>
      <c r="H9" s="271">
        <v>1997</v>
      </c>
      <c r="I9" s="277" t="s">
        <v>32</v>
      </c>
      <c r="J9" s="278">
        <v>9</v>
      </c>
      <c r="K9" s="278">
        <v>32756</v>
      </c>
      <c r="L9" s="279">
        <f t="shared" si="6"/>
        <v>3639.5555555555557</v>
      </c>
      <c r="M9" s="273"/>
      <c r="N9" s="271">
        <v>1997</v>
      </c>
      <c r="O9" s="277"/>
      <c r="P9" s="278"/>
      <c r="Q9" s="278"/>
      <c r="R9" s="278"/>
      <c r="T9" s="271">
        <v>1997</v>
      </c>
      <c r="U9" s="277" t="s">
        <v>32</v>
      </c>
      <c r="V9" s="278">
        <f t="shared" si="4"/>
        <v>37</v>
      </c>
      <c r="W9" s="278">
        <f t="shared" si="5"/>
        <v>100776</v>
      </c>
      <c r="X9" s="279">
        <f t="shared" si="3"/>
        <v>2723.6756756756758</v>
      </c>
    </row>
    <row r="10" spans="1:24" x14ac:dyDescent="0.25">
      <c r="A10" s="273"/>
      <c r="B10" s="271">
        <v>1998</v>
      </c>
      <c r="C10" s="277" t="s">
        <v>32</v>
      </c>
      <c r="D10" s="278">
        <v>28</v>
      </c>
      <c r="E10" s="278">
        <v>60535</v>
      </c>
      <c r="F10" s="279">
        <f t="shared" si="0"/>
        <v>2161.9642857142858</v>
      </c>
      <c r="G10" s="273"/>
      <c r="H10" s="271">
        <v>1998</v>
      </c>
      <c r="I10" s="277" t="s">
        <v>32</v>
      </c>
      <c r="J10" s="278">
        <v>9</v>
      </c>
      <c r="K10" s="278">
        <v>26581</v>
      </c>
      <c r="L10" s="279">
        <f t="shared" si="6"/>
        <v>2953.4444444444443</v>
      </c>
      <c r="M10" s="273"/>
      <c r="N10" s="271">
        <v>1998</v>
      </c>
      <c r="O10" s="277"/>
      <c r="P10" s="278"/>
      <c r="Q10" s="278"/>
      <c r="R10" s="278"/>
      <c r="T10" s="271">
        <v>1998</v>
      </c>
      <c r="U10" s="277" t="s">
        <v>32</v>
      </c>
      <c r="V10" s="278">
        <f t="shared" si="4"/>
        <v>37</v>
      </c>
      <c r="W10" s="278">
        <f t="shared" si="5"/>
        <v>87116</v>
      </c>
      <c r="X10" s="279">
        <f t="shared" si="3"/>
        <v>2354.4864864864867</v>
      </c>
    </row>
    <row r="11" spans="1:24" x14ac:dyDescent="0.25">
      <c r="A11" s="273"/>
      <c r="B11" s="271">
        <v>1999</v>
      </c>
      <c r="C11" s="277" t="s">
        <v>32</v>
      </c>
      <c r="D11" s="278">
        <v>28</v>
      </c>
      <c r="E11" s="278">
        <v>47454</v>
      </c>
      <c r="F11" s="279">
        <f t="shared" si="0"/>
        <v>1694.7857142857142</v>
      </c>
      <c r="G11" s="273"/>
      <c r="H11" s="271">
        <v>1999</v>
      </c>
      <c r="I11" s="277" t="s">
        <v>32</v>
      </c>
      <c r="J11" s="278">
        <v>9</v>
      </c>
      <c r="K11" s="278">
        <v>25910</v>
      </c>
      <c r="L11" s="279">
        <f t="shared" si="6"/>
        <v>2878.8888888888887</v>
      </c>
      <c r="M11" s="273"/>
      <c r="N11" s="271">
        <v>1999</v>
      </c>
      <c r="O11" s="277"/>
      <c r="P11" s="278"/>
      <c r="Q11" s="278"/>
      <c r="R11" s="278"/>
      <c r="T11" s="271">
        <v>1999</v>
      </c>
      <c r="U11" s="277" t="s">
        <v>32</v>
      </c>
      <c r="V11" s="278">
        <f t="shared" si="4"/>
        <v>37</v>
      </c>
      <c r="W11" s="278">
        <f t="shared" si="5"/>
        <v>73364</v>
      </c>
      <c r="X11" s="279">
        <f t="shared" si="3"/>
        <v>1982.8108108108108</v>
      </c>
    </row>
    <row r="12" spans="1:24" x14ac:dyDescent="0.25">
      <c r="A12" s="273"/>
      <c r="B12" s="271">
        <v>2000</v>
      </c>
      <c r="C12" s="277" t="s">
        <v>39</v>
      </c>
      <c r="D12" s="278">
        <v>28</v>
      </c>
      <c r="E12" s="278">
        <v>41885</v>
      </c>
      <c r="F12" s="279">
        <f t="shared" si="0"/>
        <v>1495.8928571428571</v>
      </c>
      <c r="G12" s="273"/>
      <c r="H12" s="271">
        <v>2000</v>
      </c>
      <c r="I12" s="277" t="s">
        <v>39</v>
      </c>
      <c r="J12" s="278">
        <v>12</v>
      </c>
      <c r="K12" s="278">
        <v>34157</v>
      </c>
      <c r="L12" s="279">
        <f t="shared" si="6"/>
        <v>2846.4166666666665</v>
      </c>
      <c r="M12" s="273"/>
      <c r="N12" s="271">
        <v>2000</v>
      </c>
      <c r="O12" s="277"/>
      <c r="P12" s="278"/>
      <c r="Q12" s="278"/>
      <c r="R12" s="278"/>
      <c r="T12" s="271">
        <v>2000</v>
      </c>
      <c r="U12" s="277" t="s">
        <v>39</v>
      </c>
      <c r="V12" s="278">
        <f t="shared" si="4"/>
        <v>40</v>
      </c>
      <c r="W12" s="278">
        <f t="shared" si="5"/>
        <v>76042</v>
      </c>
      <c r="X12" s="279">
        <f t="shared" si="3"/>
        <v>1901.05</v>
      </c>
    </row>
    <row r="13" spans="1:24" x14ac:dyDescent="0.25">
      <c r="A13" s="273"/>
      <c r="B13" s="271">
        <v>2001</v>
      </c>
      <c r="C13" s="277" t="s">
        <v>39</v>
      </c>
      <c r="D13" s="278">
        <v>28</v>
      </c>
      <c r="E13" s="278">
        <v>47328</v>
      </c>
      <c r="F13" s="279">
        <f t="shared" si="0"/>
        <v>1690.2857142857142</v>
      </c>
      <c r="G13" s="273"/>
      <c r="H13" s="271">
        <v>2001</v>
      </c>
      <c r="I13" s="277" t="s">
        <v>39</v>
      </c>
      <c r="J13" s="278">
        <v>9</v>
      </c>
      <c r="K13" s="278">
        <v>22363</v>
      </c>
      <c r="L13" s="279">
        <f t="shared" si="6"/>
        <v>2484.7777777777778</v>
      </c>
      <c r="M13" s="273"/>
      <c r="N13" s="271">
        <v>2001</v>
      </c>
      <c r="O13" s="277"/>
      <c r="P13" s="278"/>
      <c r="Q13" s="278"/>
      <c r="R13" s="278"/>
      <c r="T13" s="271">
        <v>2001</v>
      </c>
      <c r="U13" s="277" t="s">
        <v>39</v>
      </c>
      <c r="V13" s="278">
        <f t="shared" si="4"/>
        <v>37</v>
      </c>
      <c r="W13" s="278">
        <f t="shared" si="5"/>
        <v>69691</v>
      </c>
      <c r="X13" s="279">
        <f t="shared" si="3"/>
        <v>1883.5405405405406</v>
      </c>
    </row>
    <row r="14" spans="1:24" x14ac:dyDescent="0.25">
      <c r="A14" s="273"/>
      <c r="B14" s="271">
        <v>2002</v>
      </c>
      <c r="C14" s="277" t="s">
        <v>39</v>
      </c>
      <c r="D14" s="278">
        <v>29</v>
      </c>
      <c r="E14" s="278">
        <v>46728</v>
      </c>
      <c r="F14" s="279">
        <f t="shared" si="0"/>
        <v>1611.3103448275863</v>
      </c>
      <c r="G14" s="273"/>
      <c r="H14" s="271">
        <v>2002</v>
      </c>
      <c r="I14" s="277" t="s">
        <v>39</v>
      </c>
      <c r="J14" s="278">
        <v>10</v>
      </c>
      <c r="K14" s="278">
        <v>21694</v>
      </c>
      <c r="L14" s="279">
        <f t="shared" si="6"/>
        <v>2169.4</v>
      </c>
      <c r="M14" s="273"/>
      <c r="N14" s="271">
        <v>2002</v>
      </c>
      <c r="O14" s="277"/>
      <c r="P14" s="278"/>
      <c r="Q14" s="278"/>
      <c r="R14" s="278"/>
      <c r="T14" s="271">
        <v>2002</v>
      </c>
      <c r="U14" s="277" t="s">
        <v>39</v>
      </c>
      <c r="V14" s="278">
        <f t="shared" si="4"/>
        <v>39</v>
      </c>
      <c r="W14" s="278">
        <f t="shared" si="5"/>
        <v>68422</v>
      </c>
      <c r="X14" s="279">
        <f t="shared" si="3"/>
        <v>1754.4102564102564</v>
      </c>
    </row>
    <row r="15" spans="1:24" x14ac:dyDescent="0.25">
      <c r="A15" s="273"/>
      <c r="B15" s="271">
        <v>2003</v>
      </c>
      <c r="C15" s="277" t="s">
        <v>39</v>
      </c>
      <c r="D15" s="278">
        <v>26</v>
      </c>
      <c r="E15" s="278">
        <v>41306</v>
      </c>
      <c r="F15" s="279">
        <f t="shared" si="0"/>
        <v>1588.6923076923076</v>
      </c>
      <c r="G15" s="273"/>
      <c r="H15" s="271">
        <v>2003</v>
      </c>
      <c r="I15" s="277" t="s">
        <v>39</v>
      </c>
      <c r="J15" s="278">
        <v>11</v>
      </c>
      <c r="K15" s="278">
        <v>22821</v>
      </c>
      <c r="L15" s="279">
        <f t="shared" si="6"/>
        <v>2074.6363636363635</v>
      </c>
      <c r="M15" s="273"/>
      <c r="N15" s="271">
        <v>2003</v>
      </c>
      <c r="O15" s="277"/>
      <c r="P15" s="278"/>
      <c r="Q15" s="278"/>
      <c r="R15" s="278"/>
      <c r="T15" s="271">
        <v>2003</v>
      </c>
      <c r="U15" s="277" t="s">
        <v>39</v>
      </c>
      <c r="V15" s="278">
        <f t="shared" si="4"/>
        <v>37</v>
      </c>
      <c r="W15" s="278">
        <f t="shared" si="5"/>
        <v>64127</v>
      </c>
      <c r="X15" s="279">
        <f t="shared" si="3"/>
        <v>1733.1621621621621</v>
      </c>
    </row>
    <row r="16" spans="1:24" x14ac:dyDescent="0.25">
      <c r="A16" s="273"/>
      <c r="B16" s="271">
        <v>2004</v>
      </c>
      <c r="C16" s="277" t="s">
        <v>32</v>
      </c>
      <c r="D16" s="278">
        <v>28</v>
      </c>
      <c r="E16" s="278">
        <v>41426</v>
      </c>
      <c r="F16" s="279">
        <f t="shared" si="0"/>
        <v>1479.5</v>
      </c>
      <c r="G16" s="273"/>
      <c r="H16" s="271">
        <v>2004</v>
      </c>
      <c r="I16" s="277" t="s">
        <v>32</v>
      </c>
      <c r="J16" s="278">
        <v>14</v>
      </c>
      <c r="K16" s="278">
        <v>25707</v>
      </c>
      <c r="L16" s="279">
        <f t="shared" si="6"/>
        <v>1836.2142857142858</v>
      </c>
      <c r="M16" s="273"/>
      <c r="N16" s="271">
        <v>2004</v>
      </c>
      <c r="O16" s="277"/>
      <c r="P16" s="278"/>
      <c r="Q16" s="278"/>
      <c r="R16" s="278"/>
      <c r="T16" s="271">
        <v>2004</v>
      </c>
      <c r="U16" s="277" t="s">
        <v>32</v>
      </c>
      <c r="V16" s="278">
        <f t="shared" si="4"/>
        <v>42</v>
      </c>
      <c r="W16" s="278">
        <f t="shared" si="5"/>
        <v>67133</v>
      </c>
      <c r="X16" s="279">
        <f t="shared" si="3"/>
        <v>1598.4047619047619</v>
      </c>
    </row>
    <row r="17" spans="1:24" x14ac:dyDescent="0.25">
      <c r="A17" s="273"/>
      <c r="B17" s="271">
        <v>2005</v>
      </c>
      <c r="C17" s="277" t="s">
        <v>32</v>
      </c>
      <c r="D17" s="278">
        <v>25</v>
      </c>
      <c r="E17" s="278">
        <v>42242</v>
      </c>
      <c r="F17" s="279">
        <f t="shared" si="0"/>
        <v>1689.68</v>
      </c>
      <c r="G17" s="273"/>
      <c r="H17" s="271">
        <v>2005</v>
      </c>
      <c r="I17" s="277" t="s">
        <v>32</v>
      </c>
      <c r="J17" s="278">
        <v>15</v>
      </c>
      <c r="K17" s="278">
        <v>36982</v>
      </c>
      <c r="L17" s="279">
        <f t="shared" si="6"/>
        <v>2465.4666666666667</v>
      </c>
      <c r="M17" s="273"/>
      <c r="N17" s="271">
        <v>2005</v>
      </c>
      <c r="O17" s="277"/>
      <c r="P17" s="278"/>
      <c r="Q17" s="278"/>
      <c r="R17" s="278"/>
      <c r="T17" s="271">
        <v>2005</v>
      </c>
      <c r="U17" s="277" t="s">
        <v>32</v>
      </c>
      <c r="V17" s="278">
        <f t="shared" si="4"/>
        <v>40</v>
      </c>
      <c r="W17" s="278">
        <f t="shared" si="5"/>
        <v>79224</v>
      </c>
      <c r="X17" s="279">
        <f t="shared" si="3"/>
        <v>1980.6</v>
      </c>
    </row>
    <row r="18" spans="1:24" x14ac:dyDescent="0.25">
      <c r="A18" s="273"/>
      <c r="B18" s="271">
        <v>2006</v>
      </c>
      <c r="C18" s="277" t="s">
        <v>32</v>
      </c>
      <c r="D18" s="278">
        <v>27</v>
      </c>
      <c r="E18" s="278">
        <v>43515</v>
      </c>
      <c r="F18" s="279">
        <f t="shared" si="0"/>
        <v>1611.6666666666667</v>
      </c>
      <c r="G18" s="273"/>
      <c r="H18" s="271">
        <v>2006</v>
      </c>
      <c r="I18" s="277" t="s">
        <v>32</v>
      </c>
      <c r="J18" s="278">
        <v>11</v>
      </c>
      <c r="K18" s="278">
        <v>17904</v>
      </c>
      <c r="L18" s="279">
        <f t="shared" si="6"/>
        <v>1627.6363636363637</v>
      </c>
      <c r="M18" s="273"/>
      <c r="N18" s="271">
        <v>2006</v>
      </c>
      <c r="O18" s="277"/>
      <c r="P18" s="278"/>
      <c r="Q18" s="278"/>
      <c r="R18" s="278"/>
      <c r="T18" s="271">
        <v>2006</v>
      </c>
      <c r="U18" s="277" t="s">
        <v>32</v>
      </c>
      <c r="V18" s="278">
        <f t="shared" si="4"/>
        <v>38</v>
      </c>
      <c r="W18" s="278">
        <f t="shared" si="5"/>
        <v>61419</v>
      </c>
      <c r="X18" s="279">
        <f t="shared" si="3"/>
        <v>1616.2894736842106</v>
      </c>
    </row>
    <row r="19" spans="1:24" x14ac:dyDescent="0.25">
      <c r="A19" s="273"/>
      <c r="B19" s="271">
        <v>2007</v>
      </c>
      <c r="C19" s="277" t="s">
        <v>42</v>
      </c>
      <c r="D19" s="278">
        <v>26</v>
      </c>
      <c r="E19" s="278">
        <v>31785</v>
      </c>
      <c r="F19" s="279">
        <f t="shared" si="0"/>
        <v>1222.5</v>
      </c>
      <c r="G19" s="273"/>
      <c r="H19" s="271">
        <v>2007</v>
      </c>
      <c r="I19" s="277" t="s">
        <v>42</v>
      </c>
      <c r="J19" s="278">
        <v>3</v>
      </c>
      <c r="K19" s="278">
        <v>5570</v>
      </c>
      <c r="L19" s="279">
        <f t="shared" si="6"/>
        <v>1856.6666666666667</v>
      </c>
      <c r="M19" s="273"/>
      <c r="N19" s="271">
        <v>2007</v>
      </c>
      <c r="O19" s="277"/>
      <c r="P19" s="278"/>
      <c r="Q19" s="278"/>
      <c r="R19" s="278"/>
      <c r="T19" s="271">
        <v>2007</v>
      </c>
      <c r="U19" s="277" t="s">
        <v>42</v>
      </c>
      <c r="V19" s="278">
        <f t="shared" si="4"/>
        <v>29</v>
      </c>
      <c r="W19" s="278">
        <f t="shared" si="5"/>
        <v>37355</v>
      </c>
      <c r="X19" s="279">
        <f t="shared" si="3"/>
        <v>1288.1034482758621</v>
      </c>
    </row>
    <row r="20" spans="1:24" x14ac:dyDescent="0.25">
      <c r="A20" s="273"/>
      <c r="B20" s="271">
        <v>2008</v>
      </c>
      <c r="C20" s="277" t="s">
        <v>42</v>
      </c>
      <c r="D20" s="278">
        <v>24</v>
      </c>
      <c r="E20" s="278">
        <v>38200</v>
      </c>
      <c r="F20" s="279">
        <f t="shared" si="0"/>
        <v>1591.6666666666667</v>
      </c>
      <c r="G20" s="273"/>
      <c r="H20" s="271">
        <v>2008</v>
      </c>
      <c r="I20" s="277" t="s">
        <v>42</v>
      </c>
      <c r="J20" s="278">
        <v>12</v>
      </c>
      <c r="K20" s="278">
        <v>19222</v>
      </c>
      <c r="L20" s="279">
        <f t="shared" si="6"/>
        <v>1601.8333333333333</v>
      </c>
      <c r="M20" s="273"/>
      <c r="N20" s="271">
        <v>2008</v>
      </c>
      <c r="O20" s="277"/>
      <c r="P20" s="278"/>
      <c r="Q20" s="278"/>
      <c r="R20" s="278"/>
      <c r="T20" s="271">
        <v>2008</v>
      </c>
      <c r="U20" s="277" t="s">
        <v>42</v>
      </c>
      <c r="V20" s="278">
        <f t="shared" si="4"/>
        <v>36</v>
      </c>
      <c r="W20" s="278">
        <f t="shared" si="5"/>
        <v>57422</v>
      </c>
      <c r="X20" s="279">
        <f t="shared" si="3"/>
        <v>1595.0555555555557</v>
      </c>
    </row>
    <row r="21" spans="1:24" x14ac:dyDescent="0.25">
      <c r="A21" s="273"/>
      <c r="B21" s="271">
        <v>2009</v>
      </c>
      <c r="C21" s="277" t="s">
        <v>42</v>
      </c>
      <c r="D21" s="278">
        <v>24</v>
      </c>
      <c r="E21" s="278">
        <v>46960</v>
      </c>
      <c r="F21" s="279">
        <f t="shared" si="0"/>
        <v>1956.6666666666667</v>
      </c>
      <c r="G21" s="273"/>
      <c r="H21" s="271">
        <v>2009</v>
      </c>
      <c r="I21" s="277" t="s">
        <v>42</v>
      </c>
      <c r="J21" s="278">
        <v>14</v>
      </c>
      <c r="K21" s="278">
        <v>43802</v>
      </c>
      <c r="L21" s="279">
        <f t="shared" si="6"/>
        <v>3128.7142857142858</v>
      </c>
      <c r="M21" s="273"/>
      <c r="N21" s="271">
        <v>2009</v>
      </c>
      <c r="O21" s="277"/>
      <c r="P21" s="278"/>
      <c r="Q21" s="278"/>
      <c r="R21" s="278"/>
      <c r="T21" s="271">
        <v>2009</v>
      </c>
      <c r="U21" s="277" t="s">
        <v>42</v>
      </c>
      <c r="V21" s="278">
        <f t="shared" si="4"/>
        <v>38</v>
      </c>
      <c r="W21" s="278">
        <f t="shared" si="5"/>
        <v>90762</v>
      </c>
      <c r="X21" s="279">
        <f t="shared" si="3"/>
        <v>2388.4736842105262</v>
      </c>
    </row>
    <row r="22" spans="1:24" x14ac:dyDescent="0.25">
      <c r="A22" s="273"/>
      <c r="B22" s="271">
        <v>2010</v>
      </c>
      <c r="C22" s="277" t="s">
        <v>42</v>
      </c>
      <c r="D22" s="278">
        <v>26</v>
      </c>
      <c r="E22" s="278">
        <v>51165</v>
      </c>
      <c r="F22" s="279">
        <f t="shared" si="0"/>
        <v>1967.8846153846155</v>
      </c>
      <c r="G22" s="273"/>
      <c r="H22" s="271">
        <v>2010</v>
      </c>
      <c r="I22" s="277" t="s">
        <v>42</v>
      </c>
      <c r="J22" s="278">
        <v>10</v>
      </c>
      <c r="K22" s="278">
        <v>34876</v>
      </c>
      <c r="L22" s="279">
        <f t="shared" si="6"/>
        <v>3487.6</v>
      </c>
      <c r="M22" s="273"/>
      <c r="N22" s="271">
        <v>2010</v>
      </c>
      <c r="O22" s="277"/>
      <c r="P22" s="278"/>
      <c r="Q22" s="278"/>
      <c r="R22" s="278"/>
      <c r="T22" s="271">
        <v>2010</v>
      </c>
      <c r="U22" s="277" t="s">
        <v>42</v>
      </c>
      <c r="V22" s="278">
        <f t="shared" si="4"/>
        <v>36</v>
      </c>
      <c r="W22" s="278">
        <f t="shared" si="5"/>
        <v>86041</v>
      </c>
      <c r="X22" s="279">
        <f t="shared" si="3"/>
        <v>2390.0277777777778</v>
      </c>
    </row>
    <row r="23" spans="1:24" x14ac:dyDescent="0.25">
      <c r="A23" s="273"/>
      <c r="B23" s="271">
        <v>2011</v>
      </c>
      <c r="C23" s="277" t="s">
        <v>39</v>
      </c>
      <c r="D23" s="278">
        <v>26</v>
      </c>
      <c r="E23" s="278">
        <v>46415</v>
      </c>
      <c r="F23" s="279">
        <f t="shared" si="0"/>
        <v>1785.1923076923076</v>
      </c>
      <c r="G23" s="273"/>
      <c r="H23" s="271">
        <v>2011</v>
      </c>
      <c r="I23" s="277" t="s">
        <v>39</v>
      </c>
      <c r="J23" s="278">
        <v>13</v>
      </c>
      <c r="K23" s="278">
        <v>39862</v>
      </c>
      <c r="L23" s="279">
        <f t="shared" si="6"/>
        <v>3066.3076923076924</v>
      </c>
      <c r="M23" s="273"/>
      <c r="N23" s="271">
        <v>2011</v>
      </c>
      <c r="O23" s="277"/>
      <c r="P23" s="278"/>
      <c r="Q23" s="278"/>
      <c r="R23" s="278"/>
      <c r="T23" s="271">
        <v>2011</v>
      </c>
      <c r="U23" s="277" t="s">
        <v>39</v>
      </c>
      <c r="V23" s="278">
        <f t="shared" si="4"/>
        <v>39</v>
      </c>
      <c r="W23" s="278">
        <f t="shared" si="5"/>
        <v>86277</v>
      </c>
      <c r="X23" s="279">
        <f t="shared" si="3"/>
        <v>2212.2307692307691</v>
      </c>
    </row>
    <row r="24" spans="1:24" x14ac:dyDescent="0.25">
      <c r="A24" s="273"/>
      <c r="B24" s="271">
        <v>2012</v>
      </c>
      <c r="C24" s="277" t="s">
        <v>39</v>
      </c>
      <c r="D24" s="278">
        <v>26</v>
      </c>
      <c r="E24" s="278">
        <v>50005</v>
      </c>
      <c r="F24" s="279">
        <f t="shared" si="0"/>
        <v>1923.2692307692307</v>
      </c>
      <c r="G24" s="273"/>
      <c r="H24" s="271">
        <v>2012</v>
      </c>
      <c r="I24" s="277" t="s">
        <v>39</v>
      </c>
      <c r="J24" s="278">
        <v>10</v>
      </c>
      <c r="K24" s="278">
        <v>21458</v>
      </c>
      <c r="L24" s="279">
        <f t="shared" si="6"/>
        <v>2145.8000000000002</v>
      </c>
      <c r="M24" s="273"/>
      <c r="N24" s="271">
        <v>2012</v>
      </c>
      <c r="O24" s="277"/>
      <c r="P24" s="278"/>
      <c r="Q24" s="278"/>
      <c r="R24" s="278"/>
      <c r="T24" s="271">
        <v>2012</v>
      </c>
      <c r="U24" s="277" t="s">
        <v>39</v>
      </c>
      <c r="V24" s="278">
        <f t="shared" si="4"/>
        <v>36</v>
      </c>
      <c r="W24" s="278">
        <f t="shared" si="5"/>
        <v>71463</v>
      </c>
      <c r="X24" s="279">
        <f t="shared" si="3"/>
        <v>1985.0833333333333</v>
      </c>
    </row>
    <row r="25" spans="1:24" x14ac:dyDescent="0.25">
      <c r="A25" s="273"/>
      <c r="B25" s="271">
        <v>2013</v>
      </c>
      <c r="C25" s="277" t="s">
        <v>39</v>
      </c>
      <c r="D25" s="278">
        <v>26</v>
      </c>
      <c r="E25" s="278">
        <v>54157</v>
      </c>
      <c r="F25" s="279">
        <f t="shared" si="0"/>
        <v>2082.9615384615386</v>
      </c>
      <c r="G25" s="273"/>
      <c r="H25" s="271">
        <v>2013</v>
      </c>
      <c r="I25" s="277" t="s">
        <v>39</v>
      </c>
      <c r="J25" s="278">
        <v>9</v>
      </c>
      <c r="K25" s="278">
        <v>24860</v>
      </c>
      <c r="L25" s="279">
        <f t="shared" si="6"/>
        <v>2762.2222222222222</v>
      </c>
      <c r="M25" s="273"/>
      <c r="N25" s="271">
        <v>2013</v>
      </c>
      <c r="O25" s="277"/>
      <c r="P25" s="278"/>
      <c r="Q25" s="278"/>
      <c r="R25" s="278"/>
      <c r="T25" s="271">
        <v>2013</v>
      </c>
      <c r="U25" s="277" t="s">
        <v>39</v>
      </c>
      <c r="V25" s="278">
        <f t="shared" si="4"/>
        <v>35</v>
      </c>
      <c r="W25" s="278">
        <f t="shared" si="5"/>
        <v>79017</v>
      </c>
      <c r="X25" s="279">
        <f t="shared" si="3"/>
        <v>2257.6285714285714</v>
      </c>
    </row>
    <row r="26" spans="1:24" x14ac:dyDescent="0.25">
      <c r="A26" s="273"/>
      <c r="B26" s="271">
        <v>2014</v>
      </c>
      <c r="C26" s="277" t="s">
        <v>39</v>
      </c>
      <c r="D26" s="278">
        <v>30</v>
      </c>
      <c r="E26" s="278">
        <v>51930</v>
      </c>
      <c r="F26" s="279">
        <f t="shared" si="0"/>
        <v>1731</v>
      </c>
      <c r="G26" s="273"/>
      <c r="H26" s="271">
        <v>2014</v>
      </c>
      <c r="I26" s="277" t="s">
        <v>39</v>
      </c>
      <c r="J26" s="278">
        <v>9</v>
      </c>
      <c r="K26" s="278">
        <v>19077</v>
      </c>
      <c r="L26" s="279">
        <f t="shared" si="6"/>
        <v>2119.6666666666665</v>
      </c>
      <c r="M26" s="273"/>
      <c r="N26" s="271">
        <v>2014</v>
      </c>
      <c r="O26" s="277"/>
      <c r="P26" s="278"/>
      <c r="Q26" s="278"/>
      <c r="R26" s="278"/>
      <c r="T26" s="271">
        <v>2014</v>
      </c>
      <c r="U26" s="277" t="s">
        <v>39</v>
      </c>
      <c r="V26" s="278">
        <f t="shared" si="4"/>
        <v>39</v>
      </c>
      <c r="W26" s="278">
        <f t="shared" si="5"/>
        <v>71007</v>
      </c>
      <c r="X26" s="279">
        <f t="shared" si="3"/>
        <v>1820.6923076923076</v>
      </c>
    </row>
    <row r="27" spans="1:24" x14ac:dyDescent="0.25">
      <c r="A27" s="273"/>
      <c r="B27" s="271">
        <v>2015</v>
      </c>
      <c r="C27" s="277" t="s">
        <v>39</v>
      </c>
      <c r="D27" s="278">
        <v>30</v>
      </c>
      <c r="E27" s="278">
        <v>53922</v>
      </c>
      <c r="F27" s="279">
        <f t="shared" si="0"/>
        <v>1797.4</v>
      </c>
      <c r="G27" s="273"/>
      <c r="H27" s="271">
        <v>2015</v>
      </c>
      <c r="I27" s="277" t="s">
        <v>39</v>
      </c>
      <c r="J27" s="278">
        <v>11</v>
      </c>
      <c r="K27" s="278">
        <v>33715</v>
      </c>
      <c r="L27" s="279">
        <f t="shared" si="6"/>
        <v>3065</v>
      </c>
      <c r="M27" s="273"/>
      <c r="N27" s="271">
        <v>2015</v>
      </c>
      <c r="O27" s="277"/>
      <c r="P27" s="278"/>
      <c r="Q27" s="278"/>
      <c r="R27" s="278"/>
      <c r="T27" s="271">
        <v>2015</v>
      </c>
      <c r="U27" s="277" t="s">
        <v>39</v>
      </c>
      <c r="V27" s="278">
        <f t="shared" si="4"/>
        <v>41</v>
      </c>
      <c r="W27" s="278">
        <f t="shared" si="5"/>
        <v>87637</v>
      </c>
      <c r="X27" s="279">
        <f t="shared" si="3"/>
        <v>2137.4878048780488</v>
      </c>
    </row>
    <row r="28" spans="1:24" x14ac:dyDescent="0.25">
      <c r="A28" s="273"/>
      <c r="B28" s="271">
        <v>2016</v>
      </c>
      <c r="C28" s="277" t="s">
        <v>39</v>
      </c>
      <c r="D28" s="278">
        <v>28</v>
      </c>
      <c r="E28" s="278">
        <v>44903</v>
      </c>
      <c r="F28" s="279">
        <f t="shared" si="0"/>
        <v>1603.6785714285713</v>
      </c>
      <c r="G28" s="273"/>
      <c r="H28" s="271">
        <v>2016</v>
      </c>
      <c r="I28" s="277" t="s">
        <v>39</v>
      </c>
      <c r="J28" s="278">
        <v>11</v>
      </c>
      <c r="K28" s="278">
        <v>27469</v>
      </c>
      <c r="L28" s="279">
        <f t="shared" si="6"/>
        <v>2497.181818181818</v>
      </c>
      <c r="M28" s="273"/>
      <c r="N28" s="271">
        <v>2016</v>
      </c>
      <c r="O28" s="277"/>
      <c r="P28" s="278"/>
      <c r="Q28" s="278"/>
      <c r="R28" s="278"/>
      <c r="T28" s="271">
        <v>2016</v>
      </c>
      <c r="U28" s="277" t="s">
        <v>39</v>
      </c>
      <c r="V28" s="278">
        <f t="shared" si="4"/>
        <v>39</v>
      </c>
      <c r="W28" s="278">
        <f t="shared" si="5"/>
        <v>72372</v>
      </c>
      <c r="X28" s="279">
        <f t="shared" si="3"/>
        <v>1855.6923076923076</v>
      </c>
    </row>
    <row r="29" spans="1:24" x14ac:dyDescent="0.25">
      <c r="A29" s="273"/>
      <c r="B29" s="271">
        <v>2017</v>
      </c>
      <c r="C29" s="277" t="s">
        <v>39</v>
      </c>
      <c r="D29" s="278">
        <v>32</v>
      </c>
      <c r="E29" s="278">
        <v>58285</v>
      </c>
      <c r="F29" s="279">
        <f t="shared" si="0"/>
        <v>1821.40625</v>
      </c>
      <c r="G29" s="273"/>
      <c r="H29" s="271">
        <v>2017</v>
      </c>
      <c r="I29" s="277" t="s">
        <v>39</v>
      </c>
      <c r="J29" s="278">
        <v>12</v>
      </c>
      <c r="K29" s="278">
        <v>30827</v>
      </c>
      <c r="L29" s="279">
        <f t="shared" si="6"/>
        <v>2568.9166666666665</v>
      </c>
      <c r="M29" s="273"/>
      <c r="N29" s="271">
        <v>2017</v>
      </c>
      <c r="O29" s="277"/>
      <c r="P29" s="278"/>
      <c r="Q29" s="278"/>
      <c r="R29" s="278"/>
      <c r="T29" s="271">
        <v>2017</v>
      </c>
      <c r="U29" s="277" t="s">
        <v>39</v>
      </c>
      <c r="V29" s="278">
        <f t="shared" si="4"/>
        <v>44</v>
      </c>
      <c r="W29" s="278">
        <f t="shared" si="5"/>
        <v>89112</v>
      </c>
      <c r="X29" s="279">
        <f t="shared" si="3"/>
        <v>2025.2727272727273</v>
      </c>
    </row>
    <row r="30" spans="1:24" x14ac:dyDescent="0.25">
      <c r="A30" s="273"/>
      <c r="B30" s="271">
        <v>2018</v>
      </c>
      <c r="C30" s="277" t="s">
        <v>39</v>
      </c>
      <c r="D30" s="278">
        <v>30</v>
      </c>
      <c r="E30" s="278">
        <v>51717</v>
      </c>
      <c r="F30" s="279">
        <f t="shared" si="0"/>
        <v>1723.9</v>
      </c>
      <c r="G30" s="273"/>
      <c r="H30" s="271">
        <v>2018</v>
      </c>
      <c r="I30" s="277" t="s">
        <v>39</v>
      </c>
      <c r="J30" s="278">
        <v>10</v>
      </c>
      <c r="K30" s="278">
        <v>23824</v>
      </c>
      <c r="L30" s="279">
        <f t="shared" si="6"/>
        <v>2382.4</v>
      </c>
      <c r="M30" s="273"/>
      <c r="N30" s="271">
        <v>2018</v>
      </c>
      <c r="O30" s="277"/>
      <c r="P30" s="278"/>
      <c r="Q30" s="278"/>
      <c r="R30" s="278"/>
      <c r="T30" s="271">
        <v>2018</v>
      </c>
      <c r="U30" s="277" t="s">
        <v>39</v>
      </c>
      <c r="V30" s="278">
        <f t="shared" si="4"/>
        <v>40</v>
      </c>
      <c r="W30" s="278">
        <f t="shared" si="5"/>
        <v>75541</v>
      </c>
      <c r="X30" s="279">
        <f t="shared" si="3"/>
        <v>1888.5250000000001</v>
      </c>
    </row>
    <row r="31" spans="1:24" x14ac:dyDescent="0.25">
      <c r="A31" s="273"/>
      <c r="B31" s="271">
        <v>2019</v>
      </c>
      <c r="C31" s="277"/>
      <c r="D31" s="278"/>
      <c r="E31" s="278"/>
      <c r="F31" s="279"/>
      <c r="G31" s="273"/>
      <c r="H31" s="271">
        <v>2019</v>
      </c>
      <c r="I31" s="277"/>
      <c r="J31" s="278"/>
      <c r="K31" s="278"/>
      <c r="L31" s="279"/>
      <c r="M31" s="273"/>
      <c r="N31" s="271">
        <v>2019</v>
      </c>
      <c r="O31" s="277" t="s">
        <v>332</v>
      </c>
      <c r="P31" s="278">
        <v>3</v>
      </c>
      <c r="Q31" s="278">
        <v>3359</v>
      </c>
      <c r="R31" s="279">
        <f t="shared" si="1"/>
        <v>1119.6666666666667</v>
      </c>
      <c r="T31" s="271">
        <v>2019</v>
      </c>
      <c r="U31" s="277" t="s">
        <v>332</v>
      </c>
      <c r="V31" s="278">
        <f t="shared" si="4"/>
        <v>3</v>
      </c>
      <c r="W31" s="278">
        <f t="shared" si="5"/>
        <v>3359</v>
      </c>
      <c r="X31" s="279">
        <f t="shared" si="3"/>
        <v>1119.6666666666667</v>
      </c>
    </row>
    <row r="32" spans="1:24" x14ac:dyDescent="0.25">
      <c r="A32" s="273"/>
      <c r="B32" s="271">
        <v>2020</v>
      </c>
      <c r="C32" s="277" t="s">
        <v>42</v>
      </c>
      <c r="D32" s="278">
        <v>23</v>
      </c>
      <c r="E32" s="278">
        <v>24938</v>
      </c>
      <c r="F32" s="279">
        <f t="shared" si="0"/>
        <v>1084.2608695652175</v>
      </c>
      <c r="G32" s="273"/>
      <c r="H32" s="271">
        <v>2020</v>
      </c>
      <c r="I32" s="277" t="s">
        <v>42</v>
      </c>
      <c r="J32" s="278">
        <v>8</v>
      </c>
      <c r="K32" s="278">
        <v>13895</v>
      </c>
      <c r="L32" s="279">
        <f t="shared" si="6"/>
        <v>1736.875</v>
      </c>
      <c r="M32" s="273"/>
      <c r="N32" s="271">
        <v>2020</v>
      </c>
      <c r="O32" s="277"/>
      <c r="P32" s="278"/>
      <c r="Q32" s="278"/>
      <c r="R32" s="279"/>
      <c r="T32" s="271">
        <v>2020</v>
      </c>
      <c r="U32" s="277" t="s">
        <v>42</v>
      </c>
      <c r="V32" s="278">
        <f t="shared" si="4"/>
        <v>31</v>
      </c>
      <c r="W32" s="278">
        <f t="shared" si="5"/>
        <v>38833</v>
      </c>
      <c r="X32" s="279">
        <f t="shared" si="3"/>
        <v>1252.6774193548388</v>
      </c>
    </row>
    <row r="33" spans="1:24" x14ac:dyDescent="0.25">
      <c r="A33" s="273"/>
      <c r="B33" s="271">
        <v>2021</v>
      </c>
      <c r="C33" s="277" t="s">
        <v>42</v>
      </c>
      <c r="D33" s="278">
        <v>14</v>
      </c>
      <c r="E33" s="278">
        <v>17881</v>
      </c>
      <c r="F33" s="279">
        <f t="shared" si="0"/>
        <v>1277.2142857142858</v>
      </c>
      <c r="G33" s="273"/>
      <c r="H33" s="271">
        <v>2021</v>
      </c>
      <c r="I33" s="277" t="s">
        <v>42</v>
      </c>
      <c r="J33" s="278">
        <v>4</v>
      </c>
      <c r="K33" s="278">
        <v>8754</v>
      </c>
      <c r="L33" s="279">
        <f t="shared" si="6"/>
        <v>2188.5</v>
      </c>
      <c r="M33" s="273"/>
      <c r="N33" s="271">
        <v>2021</v>
      </c>
      <c r="O33" s="277"/>
      <c r="P33" s="278"/>
      <c r="Q33" s="278"/>
      <c r="R33" s="279"/>
      <c r="T33" s="271">
        <v>2021</v>
      </c>
      <c r="U33" s="277" t="s">
        <v>42</v>
      </c>
      <c r="V33" s="278">
        <f t="shared" si="4"/>
        <v>18</v>
      </c>
      <c r="W33" s="278">
        <f t="shared" si="5"/>
        <v>26635</v>
      </c>
      <c r="X33" s="279">
        <f t="shared" si="3"/>
        <v>1479.7222222222222</v>
      </c>
    </row>
    <row r="34" spans="1:24" x14ac:dyDescent="0.25">
      <c r="A34" s="273"/>
      <c r="B34" s="271">
        <v>2022</v>
      </c>
      <c r="C34" s="277" t="s">
        <v>676</v>
      </c>
      <c r="D34" s="278">
        <v>25</v>
      </c>
      <c r="E34" s="278">
        <v>29431</v>
      </c>
      <c r="F34" s="279">
        <f t="shared" si="0"/>
        <v>1177.24</v>
      </c>
      <c r="G34" s="273"/>
      <c r="H34" s="271">
        <v>2022</v>
      </c>
      <c r="I34" s="277" t="s">
        <v>676</v>
      </c>
      <c r="J34" s="278"/>
      <c r="K34" s="278"/>
      <c r="L34" s="279"/>
      <c r="M34" s="273"/>
      <c r="N34" s="271">
        <v>2022</v>
      </c>
      <c r="O34" s="277"/>
      <c r="P34" s="278"/>
      <c r="Q34" s="278"/>
      <c r="R34" s="279"/>
      <c r="T34" s="271">
        <v>2022</v>
      </c>
      <c r="U34" s="277" t="s">
        <v>676</v>
      </c>
      <c r="V34" s="278">
        <f t="shared" si="4"/>
        <v>25</v>
      </c>
      <c r="W34" s="278">
        <f t="shared" si="5"/>
        <v>29431</v>
      </c>
      <c r="X34" s="279">
        <f t="shared" si="3"/>
        <v>1177.24</v>
      </c>
    </row>
    <row r="35" spans="1:24" x14ac:dyDescent="0.25">
      <c r="A35" s="273"/>
      <c r="B35" s="271" t="s">
        <v>697</v>
      </c>
      <c r="C35" s="275"/>
      <c r="D35" s="275">
        <f>SUM(D4:D34)</f>
        <v>780</v>
      </c>
      <c r="E35" s="275">
        <f>SUM(E4:E34)</f>
        <v>1320894</v>
      </c>
      <c r="F35" s="281">
        <f>PRODUCT(E35/D35)</f>
        <v>1693.4538461538461</v>
      </c>
      <c r="G35" s="273"/>
      <c r="H35" s="271" t="s">
        <v>697</v>
      </c>
      <c r="I35" s="275"/>
      <c r="J35" s="275">
        <f>SUM(J4:J34)</f>
        <v>254</v>
      </c>
      <c r="K35" s="275">
        <f>SUM(K4:K34)</f>
        <v>638508</v>
      </c>
      <c r="L35" s="281">
        <f>PRODUCT(K35/J35)</f>
        <v>2513.8110236220473</v>
      </c>
      <c r="M35" s="273"/>
      <c r="N35" s="271" t="s">
        <v>6</v>
      </c>
      <c r="O35" s="275"/>
      <c r="P35" s="275">
        <f>SUM(P4:P34)</f>
        <v>6</v>
      </c>
      <c r="Q35" s="275">
        <f>SUM(Q4:Q34)</f>
        <v>5480</v>
      </c>
      <c r="R35" s="281">
        <f>PRODUCT(Q35/P35)</f>
        <v>913.33333333333337</v>
      </c>
      <c r="T35" s="271" t="s">
        <v>6</v>
      </c>
      <c r="U35" s="275"/>
      <c r="V35" s="275">
        <f>SUM(V4:V34)</f>
        <v>1040</v>
      </c>
      <c r="W35" s="275">
        <f>SUM(W4:W34)</f>
        <v>1964882</v>
      </c>
      <c r="X35" s="281">
        <f>PRODUCT(W35/V35)</f>
        <v>1889.3096153846154</v>
      </c>
    </row>
    <row r="36" spans="1:24" x14ac:dyDescent="0.25">
      <c r="A36" s="273"/>
      <c r="B36" s="280"/>
      <c r="C36" s="277"/>
      <c r="D36" s="278"/>
      <c r="E36" s="277"/>
      <c r="F36" s="277"/>
      <c r="G36" s="273"/>
      <c r="H36" s="280"/>
      <c r="I36" s="277"/>
      <c r="J36" s="278"/>
      <c r="K36" s="277"/>
      <c r="L36" s="277"/>
      <c r="M36" s="273"/>
      <c r="N36" s="280"/>
      <c r="O36" s="277"/>
      <c r="P36" s="278"/>
      <c r="Q36" s="277"/>
      <c r="R36" s="277"/>
      <c r="T36" s="280"/>
      <c r="U36" s="277"/>
      <c r="V36" s="278"/>
      <c r="W36" s="277"/>
      <c r="X36" s="277"/>
    </row>
    <row r="37" spans="1:24" x14ac:dyDescent="0.25">
      <c r="A37" s="273"/>
      <c r="B37" s="280"/>
      <c r="C37" s="277"/>
      <c r="D37" s="278"/>
      <c r="E37" s="277"/>
      <c r="F37" s="277"/>
      <c r="G37" s="273"/>
      <c r="H37" s="280"/>
      <c r="I37" s="277"/>
      <c r="J37" s="278"/>
      <c r="K37" s="277"/>
      <c r="L37" s="277"/>
      <c r="M37" s="273"/>
      <c r="N37" s="280"/>
      <c r="O37" s="277"/>
      <c r="P37" s="278"/>
      <c r="Q37" s="277"/>
      <c r="R37" s="277"/>
      <c r="T37" s="280"/>
      <c r="U37" s="277"/>
      <c r="V37" s="278"/>
      <c r="W37" s="278"/>
      <c r="X37" s="278"/>
    </row>
    <row r="38" spans="1:24" x14ac:dyDescent="0.25">
      <c r="A38" s="273"/>
      <c r="B38" s="280"/>
      <c r="C38" s="277"/>
      <c r="D38" s="278"/>
      <c r="E38" s="277"/>
      <c r="F38" s="277"/>
      <c r="G38" s="273"/>
      <c r="H38" s="280"/>
      <c r="I38" s="277"/>
      <c r="J38" s="278"/>
      <c r="K38" s="277"/>
      <c r="L38" s="277"/>
      <c r="M38" s="273"/>
      <c r="N38" s="280"/>
      <c r="O38" s="277"/>
      <c r="P38" s="278"/>
      <c r="Q38" s="277"/>
      <c r="R38" s="277"/>
      <c r="T38" s="280"/>
      <c r="U38" s="277"/>
      <c r="V38" s="278"/>
      <c r="W38" s="278"/>
      <c r="X38" s="278"/>
    </row>
    <row r="39" spans="1:24" x14ac:dyDescent="0.25">
      <c r="A39" s="273"/>
      <c r="B39" s="280"/>
      <c r="C39" s="277"/>
      <c r="D39" s="278"/>
      <c r="E39" s="277"/>
      <c r="F39" s="277"/>
      <c r="G39" s="273"/>
      <c r="H39" s="280"/>
      <c r="I39" s="277"/>
      <c r="J39" s="278"/>
      <c r="K39" s="277"/>
      <c r="L39" s="277"/>
      <c r="M39" s="273"/>
      <c r="N39" s="280"/>
      <c r="O39" s="277"/>
      <c r="P39" s="278"/>
      <c r="Q39" s="277"/>
      <c r="R39" s="277"/>
      <c r="T39" s="280"/>
      <c r="U39" s="277"/>
      <c r="V39" s="278"/>
      <c r="W39" s="278"/>
      <c r="X39" s="278"/>
    </row>
    <row r="40" spans="1:24" x14ac:dyDescent="0.25">
      <c r="A40" s="273"/>
      <c r="B40" s="280"/>
      <c r="C40" s="277"/>
      <c r="D40" s="278"/>
      <c r="E40" s="277"/>
      <c r="F40" s="277"/>
      <c r="G40" s="273"/>
      <c r="H40" s="280"/>
      <c r="I40" s="277"/>
      <c r="J40" s="278"/>
      <c r="K40" s="277"/>
      <c r="L40" s="277"/>
      <c r="M40" s="273"/>
      <c r="N40" s="280"/>
      <c r="O40" s="277"/>
      <c r="P40" s="278"/>
      <c r="Q40" s="277"/>
      <c r="R40" s="277"/>
      <c r="T40" s="280"/>
      <c r="U40" s="277"/>
      <c r="V40" s="278"/>
      <c r="W40" s="278"/>
      <c r="X40" s="278"/>
    </row>
    <row r="41" spans="1:24" x14ac:dyDescent="0.25">
      <c r="A41" s="273"/>
      <c r="B41" s="280"/>
      <c r="C41" s="277"/>
      <c r="D41" s="278"/>
      <c r="E41" s="277"/>
      <c r="F41" s="277"/>
      <c r="G41" s="273"/>
      <c r="H41" s="280"/>
      <c r="I41" s="277"/>
      <c r="J41" s="278"/>
      <c r="K41" s="277"/>
      <c r="L41" s="277"/>
      <c r="M41" s="273"/>
      <c r="N41" s="280"/>
      <c r="O41" s="277"/>
      <c r="P41" s="278"/>
      <c r="Q41" s="277"/>
      <c r="R41" s="277"/>
      <c r="T41" s="280"/>
      <c r="U41" s="277"/>
      <c r="V41" s="278"/>
      <c r="W41" s="278"/>
      <c r="X41" s="278"/>
    </row>
    <row r="42" spans="1:24" x14ac:dyDescent="0.25">
      <c r="A42" s="273"/>
      <c r="B42" s="280"/>
      <c r="C42" s="277"/>
      <c r="D42" s="278"/>
      <c r="E42" s="277"/>
      <c r="F42" s="277"/>
      <c r="G42" s="273"/>
      <c r="H42" s="280"/>
      <c r="I42" s="277"/>
      <c r="J42" s="278"/>
      <c r="K42" s="277"/>
      <c r="L42" s="277"/>
      <c r="M42" s="273"/>
      <c r="N42" s="280"/>
      <c r="O42" s="277"/>
      <c r="P42" s="278"/>
      <c r="Q42" s="277"/>
      <c r="R42" s="277"/>
      <c r="T42" s="280"/>
      <c r="U42" s="277"/>
      <c r="V42" s="278"/>
      <c r="W42" s="277"/>
      <c r="X42" s="277"/>
    </row>
    <row r="43" spans="1:24" x14ac:dyDescent="0.25">
      <c r="A43" s="273"/>
      <c r="B43" s="280"/>
      <c r="C43" s="277"/>
      <c r="D43" s="278"/>
      <c r="E43" s="277"/>
      <c r="F43" s="277"/>
      <c r="G43" s="273"/>
      <c r="H43" s="280"/>
      <c r="I43" s="277"/>
      <c r="J43" s="278"/>
      <c r="K43" s="277"/>
      <c r="L43" s="277"/>
      <c r="M43" s="273"/>
      <c r="N43" s="280"/>
      <c r="O43" s="277"/>
      <c r="P43" s="278"/>
      <c r="Q43" s="277"/>
      <c r="R43" s="277"/>
      <c r="T43" s="280"/>
      <c r="U43" s="277"/>
      <c r="V43" s="278"/>
      <c r="W43" s="277"/>
      <c r="X43" s="277"/>
    </row>
    <row r="44" spans="1:24" x14ac:dyDescent="0.25">
      <c r="A44" s="273"/>
      <c r="B44" s="280"/>
      <c r="C44" s="277"/>
      <c r="D44" s="278"/>
      <c r="E44" s="277"/>
      <c r="F44" s="277"/>
      <c r="G44" s="273"/>
      <c r="H44" s="280"/>
      <c r="I44" s="277"/>
      <c r="J44" s="278"/>
      <c r="K44" s="277"/>
      <c r="L44" s="277"/>
      <c r="M44" s="273"/>
      <c r="N44" s="280"/>
      <c r="O44" s="277"/>
      <c r="P44" s="278"/>
      <c r="Q44" s="277"/>
      <c r="R44" s="277"/>
      <c r="T44" s="280"/>
      <c r="U44" s="277"/>
      <c r="V44" s="278"/>
      <c r="W44" s="277"/>
      <c r="X44" s="277"/>
    </row>
    <row r="45" spans="1:24" x14ac:dyDescent="0.25">
      <c r="A45" s="273"/>
      <c r="B45" s="280"/>
      <c r="C45" s="277"/>
      <c r="D45" s="278"/>
      <c r="E45" s="277"/>
      <c r="F45" s="277"/>
      <c r="G45" s="273"/>
      <c r="H45" s="280"/>
      <c r="I45" s="277"/>
      <c r="J45" s="278"/>
      <c r="K45" s="277"/>
      <c r="L45" s="277"/>
      <c r="M45" s="273"/>
      <c r="N45" s="280"/>
      <c r="O45" s="277"/>
      <c r="P45" s="278"/>
      <c r="Q45" s="277"/>
      <c r="R45" s="277"/>
      <c r="T45" s="280"/>
      <c r="U45" s="277"/>
      <c r="V45" s="278"/>
      <c r="W45" s="277"/>
      <c r="X45" s="277"/>
    </row>
    <row r="46" spans="1:24" x14ac:dyDescent="0.25">
      <c r="A46" s="273"/>
      <c r="B46" s="280"/>
      <c r="C46" s="277"/>
      <c r="D46" s="278"/>
      <c r="E46" s="277"/>
      <c r="F46" s="277"/>
      <c r="G46" s="273"/>
      <c r="H46" s="280"/>
      <c r="I46" s="277"/>
      <c r="J46" s="278"/>
      <c r="K46" s="277"/>
      <c r="L46" s="277"/>
      <c r="M46" s="273"/>
      <c r="N46" s="280"/>
      <c r="O46" s="277"/>
      <c r="P46" s="278"/>
      <c r="Q46" s="277"/>
      <c r="R46" s="277"/>
      <c r="T46" s="280"/>
      <c r="U46" s="277"/>
      <c r="V46" s="278"/>
      <c r="W46" s="277"/>
      <c r="X46" s="277"/>
    </row>
    <row r="47" spans="1:24" x14ac:dyDescent="0.25">
      <c r="A47" s="273"/>
      <c r="B47" s="280"/>
      <c r="C47" s="277"/>
      <c r="D47" s="278"/>
      <c r="E47" s="277"/>
      <c r="F47" s="277"/>
      <c r="G47" s="273"/>
      <c r="H47" s="280"/>
      <c r="I47" s="277"/>
      <c r="J47" s="278"/>
      <c r="K47" s="277"/>
      <c r="L47" s="277"/>
      <c r="M47" s="273"/>
      <c r="N47" s="280"/>
      <c r="O47" s="277"/>
      <c r="P47" s="278"/>
      <c r="Q47" s="277"/>
      <c r="R47" s="277"/>
      <c r="T47" s="280"/>
      <c r="U47" s="277"/>
      <c r="V47" s="278"/>
      <c r="W47" s="277"/>
      <c r="X47" s="277"/>
    </row>
    <row r="48" spans="1:24" x14ac:dyDescent="0.25">
      <c r="A48" s="273"/>
      <c r="B48" s="280"/>
      <c r="C48" s="277"/>
      <c r="D48" s="278"/>
      <c r="E48" s="277"/>
      <c r="F48" s="277"/>
      <c r="G48" s="273"/>
      <c r="H48" s="280"/>
      <c r="I48" s="277"/>
      <c r="J48" s="278"/>
      <c r="K48" s="277"/>
      <c r="L48" s="277"/>
      <c r="M48" s="273"/>
      <c r="N48" s="280"/>
      <c r="O48" s="277"/>
      <c r="P48" s="278"/>
      <c r="Q48" s="277"/>
      <c r="R48" s="277"/>
      <c r="T48" s="280"/>
      <c r="U48" s="277"/>
      <c r="V48" s="278"/>
      <c r="W48" s="277"/>
      <c r="X48" s="277"/>
    </row>
    <row r="49" spans="1:24" x14ac:dyDescent="0.25">
      <c r="A49" s="273"/>
      <c r="B49" s="280"/>
      <c r="C49" s="277"/>
      <c r="D49" s="278"/>
      <c r="E49" s="277"/>
      <c r="F49" s="277"/>
      <c r="G49" s="273"/>
      <c r="H49" s="280"/>
      <c r="I49" s="277"/>
      <c r="J49" s="278"/>
      <c r="K49" s="277"/>
      <c r="L49" s="277"/>
      <c r="M49" s="273"/>
      <c r="N49" s="280"/>
      <c r="O49" s="277"/>
      <c r="P49" s="278"/>
      <c r="Q49" s="277"/>
      <c r="R49" s="277"/>
      <c r="T49" s="280"/>
      <c r="U49" s="277"/>
      <c r="V49" s="278"/>
      <c r="W49" s="277"/>
      <c r="X49" s="277"/>
    </row>
    <row r="50" spans="1:24" x14ac:dyDescent="0.25">
      <c r="A50" s="273"/>
      <c r="B50" s="280"/>
      <c r="C50" s="277"/>
      <c r="D50" s="278"/>
      <c r="E50" s="277"/>
      <c r="F50" s="277"/>
      <c r="G50" s="273"/>
      <c r="H50" s="280"/>
      <c r="I50" s="277"/>
      <c r="J50" s="278"/>
      <c r="K50" s="277"/>
      <c r="L50" s="277"/>
      <c r="M50" s="273"/>
      <c r="N50" s="280"/>
      <c r="O50" s="277"/>
      <c r="P50" s="278"/>
      <c r="Q50" s="277"/>
      <c r="R50" s="277"/>
      <c r="T50" s="280"/>
      <c r="U50" s="277"/>
      <c r="V50" s="278"/>
      <c r="W50" s="277"/>
      <c r="X50" s="277"/>
    </row>
    <row r="51" spans="1:24" x14ac:dyDescent="0.25">
      <c r="A51" s="273"/>
      <c r="B51" s="280"/>
      <c r="C51" s="277"/>
      <c r="D51" s="278"/>
      <c r="E51" s="277"/>
      <c r="F51" s="277"/>
      <c r="G51" s="273"/>
      <c r="H51" s="280"/>
      <c r="I51" s="277"/>
      <c r="J51" s="278"/>
      <c r="K51" s="277"/>
      <c r="L51" s="277"/>
      <c r="M51" s="273"/>
      <c r="N51" s="280"/>
      <c r="O51" s="277"/>
      <c r="P51" s="278"/>
      <c r="Q51" s="277"/>
      <c r="R51" s="277"/>
      <c r="T51" s="280"/>
      <c r="U51" s="277"/>
      <c r="V51" s="278"/>
      <c r="W51" s="277"/>
      <c r="X51" s="277"/>
    </row>
    <row r="52" spans="1:24" x14ac:dyDescent="0.25">
      <c r="A52" s="273"/>
      <c r="B52" s="280"/>
      <c r="C52" s="277"/>
      <c r="D52" s="278"/>
      <c r="E52" s="277"/>
      <c r="F52" s="277"/>
      <c r="G52" s="273"/>
      <c r="H52" s="280"/>
      <c r="I52" s="277"/>
      <c r="J52" s="278"/>
      <c r="K52" s="277"/>
      <c r="L52" s="277"/>
      <c r="M52" s="273"/>
      <c r="N52" s="280"/>
      <c r="O52" s="277"/>
      <c r="P52" s="278"/>
      <c r="Q52" s="277"/>
      <c r="R52" s="277"/>
      <c r="T52" s="280"/>
      <c r="U52" s="277"/>
      <c r="V52" s="278"/>
      <c r="W52" s="277"/>
      <c r="X52" s="277"/>
    </row>
    <row r="53" spans="1:24" x14ac:dyDescent="0.25">
      <c r="A53" s="273"/>
      <c r="B53" s="280"/>
      <c r="C53" s="277"/>
      <c r="D53" s="278"/>
      <c r="E53" s="277"/>
      <c r="F53" s="277"/>
      <c r="G53" s="273"/>
      <c r="H53" s="280"/>
      <c r="I53" s="277"/>
      <c r="J53" s="278"/>
      <c r="K53" s="277"/>
      <c r="L53" s="277"/>
      <c r="M53" s="273"/>
      <c r="N53" s="280"/>
      <c r="O53" s="277"/>
      <c r="P53" s="278"/>
      <c r="Q53" s="277"/>
      <c r="R53" s="277"/>
      <c r="T53" s="280"/>
      <c r="U53" s="277"/>
      <c r="V53" s="278"/>
      <c r="W53" s="277"/>
      <c r="X53" s="277"/>
    </row>
    <row r="54" spans="1:24" x14ac:dyDescent="0.25">
      <c r="A54" s="273"/>
      <c r="B54" s="280"/>
      <c r="C54" s="277"/>
      <c r="D54" s="278"/>
      <c r="E54" s="277"/>
      <c r="F54" s="277"/>
      <c r="G54" s="273"/>
      <c r="H54" s="280"/>
      <c r="I54" s="277"/>
      <c r="J54" s="278"/>
      <c r="K54" s="277"/>
      <c r="L54" s="277"/>
      <c r="M54" s="273"/>
      <c r="N54" s="280"/>
      <c r="O54" s="277"/>
      <c r="P54" s="278"/>
      <c r="Q54" s="277"/>
      <c r="R54" s="277"/>
      <c r="T54" s="280"/>
      <c r="U54" s="277"/>
      <c r="V54" s="278"/>
      <c r="W54" s="277"/>
      <c r="X54" s="277"/>
    </row>
    <row r="55" spans="1:24" x14ac:dyDescent="0.25">
      <c r="A55" s="273"/>
      <c r="B55" s="280"/>
      <c r="C55" s="277"/>
      <c r="D55" s="278"/>
      <c r="E55" s="277"/>
      <c r="F55" s="277"/>
      <c r="G55" s="273"/>
      <c r="H55" s="280"/>
      <c r="I55" s="277"/>
      <c r="J55" s="278"/>
      <c r="K55" s="277"/>
      <c r="L55" s="277"/>
      <c r="M55" s="273"/>
      <c r="N55" s="280"/>
      <c r="O55" s="277"/>
      <c r="P55" s="278"/>
      <c r="Q55" s="277"/>
      <c r="R55" s="277"/>
      <c r="T55" s="280"/>
      <c r="U55" s="277"/>
      <c r="V55" s="278"/>
      <c r="W55" s="277"/>
      <c r="X55" s="277"/>
    </row>
    <row r="56" spans="1:24" x14ac:dyDescent="0.25">
      <c r="A56" s="273"/>
      <c r="B56" s="280"/>
      <c r="C56" s="277"/>
      <c r="D56" s="278"/>
      <c r="E56" s="277"/>
      <c r="F56" s="277"/>
      <c r="G56" s="273"/>
      <c r="H56" s="280"/>
      <c r="I56" s="277"/>
      <c r="J56" s="278"/>
      <c r="K56" s="277"/>
      <c r="L56" s="277"/>
      <c r="M56" s="273"/>
      <c r="N56" s="280"/>
      <c r="O56" s="277"/>
      <c r="P56" s="278"/>
      <c r="Q56" s="277"/>
      <c r="R56" s="277"/>
      <c r="T56" s="280"/>
      <c r="U56" s="277"/>
      <c r="V56" s="278"/>
      <c r="W56" s="277"/>
      <c r="X56" s="277"/>
    </row>
    <row r="57" spans="1:24" x14ac:dyDescent="0.25">
      <c r="A57" s="273"/>
      <c r="B57" s="280"/>
      <c r="C57" s="277"/>
      <c r="D57" s="278"/>
      <c r="E57" s="277"/>
      <c r="F57" s="277"/>
      <c r="G57" s="273"/>
      <c r="H57" s="280"/>
      <c r="I57" s="277"/>
      <c r="J57" s="278"/>
      <c r="K57" s="277"/>
      <c r="L57" s="277"/>
      <c r="M57" s="273"/>
      <c r="N57" s="280"/>
      <c r="O57" s="277"/>
      <c r="P57" s="278"/>
      <c r="Q57" s="277"/>
      <c r="R57" s="277"/>
      <c r="T57" s="280"/>
      <c r="U57" s="277"/>
      <c r="V57" s="278"/>
      <c r="W57" s="277"/>
      <c r="X57" s="277"/>
    </row>
    <row r="58" spans="1:24" x14ac:dyDescent="0.25">
      <c r="A58" s="273"/>
      <c r="B58" s="280"/>
      <c r="C58" s="277"/>
      <c r="D58" s="278"/>
      <c r="E58" s="277"/>
      <c r="F58" s="277"/>
      <c r="G58" s="273"/>
      <c r="H58" s="280"/>
      <c r="I58" s="277"/>
      <c r="J58" s="278"/>
      <c r="K58" s="277"/>
      <c r="L58" s="277"/>
      <c r="M58" s="273"/>
      <c r="N58" s="280"/>
      <c r="O58" s="277"/>
      <c r="P58" s="278"/>
      <c r="Q58" s="277"/>
      <c r="R58" s="277"/>
      <c r="T58" s="280"/>
      <c r="U58" s="277"/>
      <c r="V58" s="278"/>
      <c r="W58" s="277"/>
      <c r="X58" s="277"/>
    </row>
    <row r="59" spans="1:24" x14ac:dyDescent="0.25">
      <c r="A59" s="273"/>
      <c r="B59" s="280"/>
      <c r="C59" s="277"/>
      <c r="D59" s="278"/>
      <c r="E59" s="277"/>
      <c r="F59" s="277"/>
      <c r="G59" s="273"/>
      <c r="H59" s="280"/>
      <c r="I59" s="277"/>
      <c r="J59" s="278"/>
      <c r="K59" s="277"/>
      <c r="L59" s="277"/>
      <c r="M59" s="273"/>
      <c r="N59" s="280"/>
      <c r="O59" s="277"/>
      <c r="P59" s="278"/>
      <c r="Q59" s="277"/>
      <c r="R59" s="277"/>
      <c r="T59" s="280"/>
      <c r="U59" s="277"/>
      <c r="V59" s="278"/>
      <c r="W59" s="277"/>
      <c r="X59" s="277"/>
    </row>
    <row r="60" spans="1:24" x14ac:dyDescent="0.25">
      <c r="A60" s="273"/>
      <c r="B60" s="280"/>
      <c r="C60" s="277"/>
      <c r="D60" s="278"/>
      <c r="E60" s="277"/>
      <c r="F60" s="277"/>
      <c r="G60" s="273"/>
      <c r="H60" s="280"/>
      <c r="I60" s="277"/>
      <c r="J60" s="278"/>
      <c r="K60" s="277"/>
      <c r="L60" s="277"/>
      <c r="M60" s="273"/>
      <c r="N60" s="280"/>
      <c r="O60" s="277"/>
      <c r="P60" s="278"/>
      <c r="Q60" s="277"/>
      <c r="R60" s="277"/>
      <c r="T60" s="280"/>
      <c r="U60" s="277"/>
      <c r="V60" s="278"/>
      <c r="W60" s="277"/>
      <c r="X60" s="277"/>
    </row>
    <row r="61" spans="1:24" x14ac:dyDescent="0.25">
      <c r="A61" s="273"/>
      <c r="B61" s="280"/>
      <c r="C61" s="277"/>
      <c r="D61" s="278"/>
      <c r="E61" s="277"/>
      <c r="F61" s="277"/>
      <c r="G61" s="273"/>
      <c r="H61" s="280"/>
      <c r="I61" s="277"/>
      <c r="J61" s="278"/>
      <c r="K61" s="277"/>
      <c r="L61" s="277"/>
      <c r="M61" s="273"/>
      <c r="N61" s="280"/>
      <c r="O61" s="277"/>
      <c r="P61" s="278"/>
      <c r="Q61" s="277"/>
      <c r="R61" s="277"/>
      <c r="T61" s="280"/>
      <c r="U61" s="277"/>
      <c r="V61" s="278"/>
      <c r="W61" s="277"/>
      <c r="X61" s="277"/>
    </row>
    <row r="62" spans="1:24" x14ac:dyDescent="0.25">
      <c r="A62" s="273"/>
      <c r="B62" s="280"/>
      <c r="C62" s="277"/>
      <c r="D62" s="278"/>
      <c r="E62" s="277"/>
      <c r="F62" s="277"/>
      <c r="G62" s="273"/>
      <c r="H62" s="280"/>
      <c r="I62" s="277"/>
      <c r="J62" s="278"/>
      <c r="K62" s="277"/>
      <c r="L62" s="277"/>
      <c r="M62" s="273"/>
      <c r="N62" s="280"/>
      <c r="O62" s="277"/>
      <c r="P62" s="278"/>
      <c r="Q62" s="277"/>
      <c r="R62" s="277"/>
      <c r="T62" s="280"/>
      <c r="U62" s="277"/>
      <c r="V62" s="278"/>
      <c r="W62" s="277"/>
      <c r="X62" s="277"/>
    </row>
    <row r="63" spans="1:24" x14ac:dyDescent="0.25">
      <c r="A63" s="273"/>
      <c r="B63" s="280"/>
      <c r="C63" s="277"/>
      <c r="D63" s="278"/>
      <c r="E63" s="277"/>
      <c r="F63" s="277"/>
      <c r="G63" s="273"/>
      <c r="H63" s="280"/>
      <c r="I63" s="277"/>
      <c r="J63" s="278"/>
      <c r="K63" s="277"/>
      <c r="L63" s="277"/>
      <c r="M63" s="273"/>
      <c r="N63" s="280"/>
      <c r="O63" s="277"/>
      <c r="P63" s="278"/>
      <c r="Q63" s="277"/>
      <c r="R63" s="277"/>
      <c r="T63" s="280"/>
      <c r="U63" s="277"/>
      <c r="V63" s="278"/>
      <c r="W63" s="277"/>
      <c r="X63" s="277"/>
    </row>
    <row r="64" spans="1:24" x14ac:dyDescent="0.25">
      <c r="A64" s="273"/>
      <c r="B64" s="271"/>
      <c r="C64" s="274"/>
      <c r="D64" s="275"/>
      <c r="E64" s="274"/>
      <c r="F64" s="274"/>
      <c r="G64" s="273"/>
      <c r="H64" s="271"/>
      <c r="I64" s="274"/>
      <c r="J64" s="275"/>
      <c r="K64" s="274"/>
      <c r="L64" s="274"/>
      <c r="M64" s="273"/>
      <c r="N64" s="271"/>
      <c r="O64" s="274"/>
      <c r="P64" s="275"/>
      <c r="Q64" s="274"/>
      <c r="R64" s="274"/>
      <c r="T64" s="271"/>
      <c r="U64" s="274"/>
      <c r="V64" s="275"/>
      <c r="W64" s="274"/>
      <c r="X64" s="274"/>
    </row>
    <row r="65" spans="1:24" x14ac:dyDescent="0.25">
      <c r="A65" s="273"/>
      <c r="B65" s="271"/>
      <c r="C65" s="274"/>
      <c r="D65" s="275"/>
      <c r="E65" s="274"/>
      <c r="F65" s="274"/>
      <c r="G65" s="273"/>
      <c r="H65" s="271"/>
      <c r="I65" s="274"/>
      <c r="J65" s="275"/>
      <c r="K65" s="274"/>
      <c r="L65" s="274"/>
      <c r="M65" s="273"/>
      <c r="N65" s="271"/>
      <c r="O65" s="274"/>
      <c r="P65" s="275"/>
      <c r="Q65" s="274"/>
      <c r="R65" s="274"/>
      <c r="T65" s="271"/>
      <c r="U65" s="274"/>
      <c r="V65" s="275"/>
      <c r="W65" s="274"/>
      <c r="X65" s="274"/>
    </row>
    <row r="66" spans="1:24" x14ac:dyDescent="0.25">
      <c r="A66" s="273"/>
      <c r="B66" s="271"/>
      <c r="C66" s="274"/>
      <c r="D66" s="275"/>
      <c r="E66" s="274"/>
      <c r="F66" s="274"/>
      <c r="G66" s="273"/>
      <c r="H66" s="271"/>
      <c r="I66" s="274"/>
      <c r="J66" s="275"/>
      <c r="K66" s="274"/>
      <c r="L66" s="274"/>
      <c r="M66" s="273"/>
      <c r="N66" s="271"/>
      <c r="O66" s="274"/>
      <c r="P66" s="275"/>
      <c r="Q66" s="274"/>
      <c r="R66" s="274"/>
      <c r="T66" s="271"/>
      <c r="U66" s="274"/>
      <c r="V66" s="275"/>
      <c r="W66" s="274"/>
      <c r="X66" s="274"/>
    </row>
    <row r="67" spans="1:24" x14ac:dyDescent="0.25">
      <c r="A67" s="273"/>
      <c r="B67" s="271"/>
      <c r="C67" s="274"/>
      <c r="D67" s="275"/>
      <c r="E67" s="274"/>
      <c r="F67" s="274"/>
      <c r="G67" s="273"/>
      <c r="H67" s="271"/>
      <c r="I67" s="274"/>
      <c r="J67" s="275"/>
      <c r="K67" s="274"/>
      <c r="L67" s="274"/>
      <c r="M67" s="273"/>
      <c r="N67" s="271"/>
      <c r="O67" s="274"/>
      <c r="P67" s="275"/>
      <c r="Q67" s="274"/>
      <c r="R67" s="274"/>
      <c r="T67" s="271"/>
      <c r="U67" s="274"/>
      <c r="V67" s="275"/>
      <c r="W67" s="274"/>
      <c r="X67" s="274"/>
    </row>
    <row r="68" spans="1:24" x14ac:dyDescent="0.25">
      <c r="A68" s="273"/>
      <c r="B68" s="271"/>
      <c r="C68" s="274"/>
      <c r="D68" s="275"/>
      <c r="E68" s="274"/>
      <c r="F68" s="274"/>
      <c r="G68" s="273"/>
      <c r="H68" s="271"/>
      <c r="I68" s="274"/>
      <c r="J68" s="275"/>
      <c r="K68" s="274"/>
      <c r="L68" s="274"/>
      <c r="M68" s="273"/>
      <c r="N68" s="271"/>
      <c r="O68" s="274"/>
      <c r="P68" s="275"/>
      <c r="Q68" s="274"/>
      <c r="R68" s="274"/>
      <c r="T68" s="271"/>
      <c r="U68" s="274"/>
      <c r="V68" s="275"/>
      <c r="W68" s="274"/>
      <c r="X68" s="274"/>
    </row>
    <row r="69" spans="1:24" x14ac:dyDescent="0.25">
      <c r="A69" s="273"/>
      <c r="B69" s="271"/>
      <c r="C69" s="274"/>
      <c r="D69" s="275"/>
      <c r="E69" s="274"/>
      <c r="F69" s="274"/>
      <c r="G69" s="273"/>
      <c r="H69" s="271"/>
      <c r="I69" s="274"/>
      <c r="J69" s="275"/>
      <c r="K69" s="274"/>
      <c r="L69" s="274"/>
      <c r="M69" s="273"/>
      <c r="N69" s="271"/>
      <c r="O69" s="274"/>
      <c r="P69" s="275"/>
      <c r="Q69" s="274"/>
      <c r="R69" s="274"/>
      <c r="T69" s="271"/>
      <c r="U69" s="274"/>
      <c r="V69" s="275"/>
      <c r="W69" s="274"/>
      <c r="X69" s="274"/>
    </row>
    <row r="70" spans="1:24" x14ac:dyDescent="0.25">
      <c r="A70" s="273"/>
      <c r="B70" s="271"/>
      <c r="C70" s="274"/>
      <c r="D70" s="275"/>
      <c r="E70" s="274"/>
      <c r="F70" s="274"/>
      <c r="G70" s="273"/>
      <c r="H70" s="271"/>
      <c r="I70" s="274"/>
      <c r="J70" s="275"/>
      <c r="K70" s="274"/>
      <c r="L70" s="274"/>
      <c r="M70" s="273"/>
      <c r="N70" s="271"/>
      <c r="O70" s="274"/>
      <c r="P70" s="275"/>
      <c r="Q70" s="274"/>
      <c r="R70" s="274"/>
      <c r="T70" s="271"/>
      <c r="U70" s="274"/>
      <c r="V70" s="275"/>
      <c r="W70" s="274"/>
      <c r="X70" s="274"/>
    </row>
    <row r="71" spans="1:24" x14ac:dyDescent="0.25">
      <c r="A71" s="273"/>
      <c r="B71" s="271"/>
      <c r="C71" s="274"/>
      <c r="D71" s="275"/>
      <c r="E71" s="274"/>
      <c r="F71" s="274"/>
      <c r="G71" s="273"/>
      <c r="H71" s="271"/>
      <c r="I71" s="274"/>
      <c r="J71" s="275"/>
      <c r="K71" s="274"/>
      <c r="L71" s="274"/>
      <c r="M71" s="273"/>
      <c r="N71" s="271"/>
      <c r="O71" s="274"/>
      <c r="P71" s="275"/>
      <c r="Q71" s="274"/>
      <c r="R71" s="274"/>
      <c r="T71" s="271"/>
      <c r="U71" s="274"/>
      <c r="V71" s="275"/>
      <c r="W71" s="274"/>
      <c r="X71" s="274"/>
    </row>
    <row r="72" spans="1:24" x14ac:dyDescent="0.25">
      <c r="A72" s="273"/>
      <c r="B72" s="271"/>
      <c r="C72" s="274"/>
      <c r="D72" s="275"/>
      <c r="E72" s="274"/>
      <c r="F72" s="274"/>
      <c r="G72" s="273"/>
      <c r="H72" s="271"/>
      <c r="I72" s="274"/>
      <c r="J72" s="275"/>
      <c r="K72" s="274"/>
      <c r="L72" s="274"/>
      <c r="M72" s="273"/>
      <c r="N72" s="271"/>
      <c r="O72" s="274"/>
      <c r="P72" s="275"/>
      <c r="Q72" s="274"/>
      <c r="R72" s="274"/>
      <c r="T72" s="271"/>
      <c r="U72" s="274"/>
      <c r="V72" s="275"/>
      <c r="W72" s="274"/>
      <c r="X72" s="274"/>
    </row>
    <row r="73" spans="1:24" x14ac:dyDescent="0.25">
      <c r="A73" s="273"/>
      <c r="B73" s="271"/>
      <c r="C73" s="274"/>
      <c r="D73" s="275"/>
      <c r="E73" s="274"/>
      <c r="F73" s="274"/>
      <c r="G73" s="273"/>
      <c r="H73" s="271"/>
      <c r="I73" s="274"/>
      <c r="J73" s="275"/>
      <c r="K73" s="274"/>
      <c r="L73" s="274"/>
      <c r="M73" s="273"/>
      <c r="N73" s="271"/>
      <c r="O73" s="274"/>
      <c r="P73" s="275"/>
      <c r="Q73" s="274"/>
      <c r="R73" s="274"/>
      <c r="T73" s="271"/>
      <c r="U73" s="274"/>
      <c r="V73" s="275"/>
      <c r="W73" s="274"/>
      <c r="X73" s="274"/>
    </row>
    <row r="74" spans="1:24" x14ac:dyDescent="0.25">
      <c r="A74" s="273"/>
      <c r="B74" s="271"/>
      <c r="C74" s="274"/>
      <c r="D74" s="275"/>
      <c r="E74" s="274"/>
      <c r="F74" s="274"/>
      <c r="G74" s="273"/>
      <c r="H74" s="271"/>
      <c r="I74" s="274"/>
      <c r="J74" s="275"/>
      <c r="K74" s="274"/>
      <c r="L74" s="274"/>
      <c r="M74" s="273"/>
      <c r="N74" s="271"/>
      <c r="O74" s="274"/>
      <c r="P74" s="275"/>
      <c r="Q74" s="274"/>
      <c r="R74" s="274"/>
      <c r="T74" s="271"/>
      <c r="U74" s="274"/>
      <c r="V74" s="275"/>
      <c r="W74" s="274"/>
      <c r="X74" s="274"/>
    </row>
    <row r="75" spans="1:24" x14ac:dyDescent="0.25">
      <c r="A75" s="273"/>
      <c r="B75" s="271"/>
      <c r="C75" s="274"/>
      <c r="D75" s="275"/>
      <c r="E75" s="274"/>
      <c r="F75" s="274"/>
      <c r="G75" s="273"/>
      <c r="H75" s="271"/>
      <c r="I75" s="274"/>
      <c r="J75" s="275"/>
      <c r="K75" s="274"/>
      <c r="L75" s="274"/>
      <c r="M75" s="273"/>
      <c r="N75" s="271"/>
      <c r="O75" s="274"/>
      <c r="P75" s="275"/>
      <c r="Q75" s="274"/>
      <c r="R75" s="274"/>
      <c r="T75" s="271"/>
      <c r="U75" s="274"/>
      <c r="V75" s="275"/>
      <c r="W75" s="274"/>
      <c r="X75" s="274"/>
    </row>
    <row r="76" spans="1:24" x14ac:dyDescent="0.25">
      <c r="A76" s="273"/>
      <c r="B76" s="271"/>
      <c r="C76" s="274"/>
      <c r="D76" s="275"/>
      <c r="E76" s="274"/>
      <c r="F76" s="274"/>
      <c r="G76" s="273"/>
      <c r="H76" s="271"/>
      <c r="I76" s="274"/>
      <c r="J76" s="275"/>
      <c r="K76" s="274"/>
      <c r="L76" s="274"/>
      <c r="M76" s="273"/>
      <c r="N76" s="271"/>
      <c r="O76" s="274"/>
      <c r="P76" s="275"/>
      <c r="Q76" s="274"/>
      <c r="R76" s="274"/>
      <c r="T76" s="271"/>
      <c r="U76" s="274"/>
      <c r="V76" s="275"/>
      <c r="W76" s="274"/>
      <c r="X76" s="274"/>
    </row>
    <row r="77" spans="1:24" x14ac:dyDescent="0.25">
      <c r="A77" s="273"/>
      <c r="B77" s="271"/>
      <c r="C77" s="274"/>
      <c r="D77" s="275"/>
      <c r="E77" s="274"/>
      <c r="F77" s="274"/>
      <c r="G77" s="273"/>
      <c r="H77" s="271"/>
      <c r="I77" s="274"/>
      <c r="J77" s="275"/>
      <c r="K77" s="274"/>
      <c r="L77" s="274"/>
      <c r="M77" s="273"/>
      <c r="N77" s="271"/>
      <c r="O77" s="274"/>
      <c r="P77" s="275"/>
      <c r="Q77" s="274"/>
      <c r="R77" s="274"/>
      <c r="T77" s="271"/>
      <c r="U77" s="274"/>
      <c r="V77" s="275"/>
      <c r="W77" s="274"/>
      <c r="X77" s="274"/>
    </row>
    <row r="78" spans="1:24" x14ac:dyDescent="0.25">
      <c r="A78" s="273"/>
      <c r="B78" s="271"/>
      <c r="C78" s="274"/>
      <c r="D78" s="275"/>
      <c r="E78" s="274"/>
      <c r="F78" s="274"/>
      <c r="G78" s="273"/>
      <c r="H78" s="271"/>
      <c r="I78" s="274"/>
      <c r="J78" s="275"/>
      <c r="K78" s="274"/>
      <c r="L78" s="274"/>
      <c r="M78" s="273"/>
      <c r="N78" s="271"/>
      <c r="O78" s="274"/>
      <c r="P78" s="275"/>
      <c r="Q78" s="274"/>
      <c r="R78" s="274"/>
      <c r="T78" s="271"/>
      <c r="U78" s="274"/>
      <c r="V78" s="275"/>
      <c r="W78" s="274"/>
      <c r="X78" s="274"/>
    </row>
    <row r="79" spans="1:24" x14ac:dyDescent="0.25">
      <c r="A79" s="273"/>
      <c r="B79" s="271"/>
      <c r="C79" s="274"/>
      <c r="D79" s="275"/>
      <c r="E79" s="274"/>
      <c r="F79" s="274"/>
      <c r="G79" s="273"/>
      <c r="H79" s="271"/>
      <c r="I79" s="274"/>
      <c r="J79" s="275"/>
      <c r="K79" s="274"/>
      <c r="L79" s="274"/>
      <c r="M79" s="273"/>
      <c r="N79" s="271"/>
      <c r="O79" s="274"/>
      <c r="P79" s="275"/>
      <c r="Q79" s="274"/>
      <c r="R79" s="274"/>
      <c r="T79" s="271"/>
      <c r="U79" s="274"/>
      <c r="V79" s="275"/>
      <c r="W79" s="274"/>
      <c r="X79" s="274"/>
    </row>
    <row r="80" spans="1:24" x14ac:dyDescent="0.25">
      <c r="A80" s="273"/>
      <c r="B80" s="271"/>
      <c r="C80" s="274"/>
      <c r="D80" s="275"/>
      <c r="E80" s="274"/>
      <c r="F80" s="274"/>
      <c r="G80" s="273"/>
      <c r="H80" s="271"/>
      <c r="I80" s="274"/>
      <c r="J80" s="275"/>
      <c r="K80" s="274"/>
      <c r="L80" s="274"/>
      <c r="M80" s="273"/>
      <c r="N80" s="271"/>
      <c r="O80" s="274"/>
      <c r="P80" s="275"/>
      <c r="Q80" s="274"/>
      <c r="R80" s="274"/>
      <c r="T80" s="271"/>
      <c r="U80" s="274"/>
      <c r="V80" s="275"/>
      <c r="W80" s="274"/>
      <c r="X80" s="274"/>
    </row>
    <row r="81" spans="1:24" x14ac:dyDescent="0.25">
      <c r="A81" s="273"/>
      <c r="B81" s="271"/>
      <c r="C81" s="274"/>
      <c r="D81" s="275"/>
      <c r="E81" s="274"/>
      <c r="F81" s="274"/>
      <c r="G81" s="273"/>
      <c r="H81" s="271"/>
      <c r="I81" s="274"/>
      <c r="J81" s="275"/>
      <c r="K81" s="274"/>
      <c r="L81" s="274"/>
      <c r="M81" s="273"/>
      <c r="N81" s="271"/>
      <c r="O81" s="274"/>
      <c r="P81" s="275"/>
      <c r="Q81" s="274"/>
      <c r="R81" s="274"/>
      <c r="T81" s="271"/>
      <c r="U81" s="274"/>
      <c r="V81" s="275"/>
      <c r="W81" s="274"/>
      <c r="X81" s="274"/>
    </row>
    <row r="82" spans="1:24" x14ac:dyDescent="0.25">
      <c r="A82" s="273"/>
      <c r="B82" s="271"/>
      <c r="C82" s="274"/>
      <c r="D82" s="275"/>
      <c r="E82" s="274"/>
      <c r="F82" s="274"/>
      <c r="G82" s="273"/>
      <c r="H82" s="271"/>
      <c r="I82" s="274"/>
      <c r="J82" s="275"/>
      <c r="K82" s="274"/>
      <c r="L82" s="274"/>
      <c r="M82" s="273"/>
      <c r="N82" s="271"/>
      <c r="O82" s="274"/>
      <c r="P82" s="275"/>
      <c r="Q82" s="274"/>
      <c r="R82" s="274"/>
      <c r="T82" s="271"/>
      <c r="U82" s="274"/>
      <c r="V82" s="275"/>
      <c r="W82" s="274"/>
      <c r="X82" s="274"/>
    </row>
    <row r="83" spans="1:24" x14ac:dyDescent="0.25">
      <c r="A83" s="273"/>
      <c r="B83" s="271"/>
      <c r="C83" s="274"/>
      <c r="D83" s="275"/>
      <c r="E83" s="274"/>
      <c r="F83" s="274"/>
      <c r="G83" s="273"/>
      <c r="H83" s="271"/>
      <c r="I83" s="274"/>
      <c r="J83" s="275"/>
      <c r="K83" s="274"/>
      <c r="L83" s="274"/>
      <c r="M83" s="273"/>
      <c r="N83" s="271"/>
      <c r="O83" s="274"/>
      <c r="P83" s="275"/>
      <c r="Q83" s="274"/>
      <c r="R83" s="274"/>
      <c r="T83" s="271"/>
      <c r="U83" s="274"/>
      <c r="V83" s="275"/>
      <c r="W83" s="274"/>
      <c r="X83" s="274"/>
    </row>
    <row r="84" spans="1:24" x14ac:dyDescent="0.25">
      <c r="A84" s="273"/>
      <c r="B84" s="271"/>
      <c r="C84" s="274"/>
      <c r="D84" s="275"/>
      <c r="E84" s="274"/>
      <c r="F84" s="274"/>
      <c r="G84" s="273"/>
      <c r="H84" s="271"/>
      <c r="I84" s="274"/>
      <c r="J84" s="275"/>
      <c r="K84" s="274"/>
      <c r="L84" s="274"/>
      <c r="M84" s="273"/>
      <c r="N84" s="271"/>
      <c r="O84" s="274"/>
      <c r="P84" s="275"/>
      <c r="Q84" s="274"/>
      <c r="R84" s="274"/>
      <c r="T84" s="271"/>
      <c r="U84" s="274"/>
      <c r="V84" s="275"/>
      <c r="W84" s="274"/>
      <c r="X84" s="274"/>
    </row>
    <row r="85" spans="1:24" x14ac:dyDescent="0.25">
      <c r="A85" s="273"/>
      <c r="B85" s="271"/>
      <c r="C85" s="274"/>
      <c r="D85" s="275"/>
      <c r="E85" s="274"/>
      <c r="F85" s="274"/>
      <c r="G85" s="273"/>
      <c r="H85" s="271"/>
      <c r="I85" s="274"/>
      <c r="J85" s="275"/>
      <c r="K85" s="274"/>
      <c r="L85" s="274"/>
      <c r="M85" s="273"/>
      <c r="N85" s="271"/>
      <c r="O85" s="274"/>
      <c r="P85" s="275"/>
      <c r="Q85" s="274"/>
      <c r="R85" s="274"/>
      <c r="T85" s="271"/>
      <c r="U85" s="274"/>
      <c r="V85" s="275"/>
      <c r="W85" s="274"/>
      <c r="X85" s="274"/>
    </row>
    <row r="86" spans="1:24" x14ac:dyDescent="0.25">
      <c r="A86" s="273"/>
      <c r="B86" s="271"/>
      <c r="C86" s="274"/>
      <c r="D86" s="275"/>
      <c r="E86" s="274"/>
      <c r="F86" s="274"/>
      <c r="G86" s="273"/>
      <c r="H86" s="271"/>
      <c r="I86" s="274"/>
      <c r="J86" s="275"/>
      <c r="K86" s="274"/>
      <c r="L86" s="274"/>
      <c r="M86" s="273"/>
      <c r="N86" s="271"/>
      <c r="O86" s="274"/>
      <c r="P86" s="275"/>
      <c r="Q86" s="274"/>
      <c r="R86" s="274"/>
      <c r="T86" s="271"/>
      <c r="U86" s="274"/>
      <c r="V86" s="275"/>
      <c r="W86" s="274"/>
      <c r="X86" s="274"/>
    </row>
    <row r="87" spans="1:24" x14ac:dyDescent="0.25">
      <c r="A87" s="273"/>
      <c r="B87" s="271"/>
      <c r="C87" s="274"/>
      <c r="D87" s="275"/>
      <c r="E87" s="274"/>
      <c r="F87" s="274"/>
      <c r="G87" s="273"/>
      <c r="H87" s="271"/>
      <c r="I87" s="274"/>
      <c r="J87" s="275"/>
      <c r="K87" s="274"/>
      <c r="L87" s="274"/>
      <c r="M87" s="273"/>
      <c r="N87" s="271"/>
      <c r="O87" s="274"/>
      <c r="P87" s="275"/>
      <c r="Q87" s="274"/>
      <c r="R87" s="274"/>
      <c r="T87" s="271"/>
      <c r="U87" s="274"/>
      <c r="V87" s="275"/>
      <c r="W87" s="274"/>
      <c r="X87" s="274"/>
    </row>
    <row r="88" spans="1:24" x14ac:dyDescent="0.25">
      <c r="A88" s="273"/>
      <c r="B88" s="271"/>
      <c r="C88" s="274"/>
      <c r="D88" s="275"/>
      <c r="E88" s="274"/>
      <c r="F88" s="274"/>
      <c r="G88" s="273"/>
      <c r="H88" s="271"/>
      <c r="I88" s="274"/>
      <c r="J88" s="275"/>
      <c r="K88" s="274"/>
      <c r="L88" s="274"/>
      <c r="M88" s="273"/>
      <c r="N88" s="271"/>
      <c r="O88" s="274"/>
      <c r="P88" s="275"/>
      <c r="Q88" s="274"/>
      <c r="R88" s="274"/>
      <c r="T88" s="271"/>
      <c r="U88" s="274"/>
      <c r="V88" s="275"/>
      <c r="W88" s="274"/>
      <c r="X88" s="274"/>
    </row>
    <row r="89" spans="1:24" x14ac:dyDescent="0.25">
      <c r="A89" s="273"/>
      <c r="B89" s="271"/>
      <c r="C89" s="274"/>
      <c r="D89" s="275"/>
      <c r="E89" s="274"/>
      <c r="F89" s="274"/>
      <c r="G89" s="273"/>
      <c r="H89" s="271"/>
      <c r="I89" s="274"/>
      <c r="J89" s="275"/>
      <c r="K89" s="274"/>
      <c r="L89" s="274"/>
      <c r="M89" s="273"/>
      <c r="N89" s="271"/>
      <c r="O89" s="274"/>
      <c r="P89" s="275"/>
      <c r="Q89" s="274"/>
      <c r="R89" s="274"/>
      <c r="T89" s="271"/>
      <c r="U89" s="274"/>
      <c r="V89" s="275"/>
      <c r="W89" s="274"/>
      <c r="X89" s="274"/>
    </row>
    <row r="90" spans="1:24" x14ac:dyDescent="0.25">
      <c r="A90" s="273"/>
      <c r="B90" s="271"/>
      <c r="C90" s="274"/>
      <c r="D90" s="275"/>
      <c r="E90" s="274"/>
      <c r="F90" s="274"/>
      <c r="G90" s="273"/>
      <c r="H90" s="271"/>
      <c r="I90" s="274"/>
      <c r="J90" s="275"/>
      <c r="K90" s="274"/>
      <c r="L90" s="274"/>
      <c r="M90" s="273"/>
      <c r="N90" s="271"/>
      <c r="O90" s="274"/>
      <c r="P90" s="275"/>
      <c r="Q90" s="274"/>
      <c r="R90" s="274"/>
      <c r="T90" s="271"/>
      <c r="U90" s="274"/>
      <c r="V90" s="275"/>
      <c r="W90" s="274"/>
      <c r="X90" s="274"/>
    </row>
    <row r="91" spans="1:24" x14ac:dyDescent="0.25">
      <c r="A91" s="273"/>
      <c r="B91" s="271"/>
      <c r="C91" s="274"/>
      <c r="D91" s="275"/>
      <c r="E91" s="274"/>
      <c r="F91" s="274"/>
      <c r="G91" s="273"/>
      <c r="H91" s="271"/>
      <c r="I91" s="274"/>
      <c r="J91" s="275"/>
      <c r="K91" s="274"/>
      <c r="L91" s="274"/>
      <c r="M91" s="273"/>
      <c r="N91" s="271"/>
      <c r="O91" s="274"/>
      <c r="P91" s="275"/>
      <c r="Q91" s="274"/>
      <c r="R91" s="274"/>
      <c r="T91" s="271"/>
      <c r="U91" s="274"/>
      <c r="V91" s="275"/>
      <c r="W91" s="274"/>
      <c r="X91" s="274"/>
    </row>
    <row r="92" spans="1:24" x14ac:dyDescent="0.25">
      <c r="A92" s="273"/>
      <c r="B92" s="271"/>
      <c r="C92" s="274"/>
      <c r="D92" s="275"/>
      <c r="E92" s="274"/>
      <c r="F92" s="274"/>
      <c r="G92" s="273"/>
      <c r="H92" s="271"/>
      <c r="I92" s="274"/>
      <c r="J92" s="275"/>
      <c r="K92" s="274"/>
      <c r="L92" s="274"/>
      <c r="M92" s="273"/>
      <c r="N92" s="271"/>
      <c r="O92" s="274"/>
      <c r="P92" s="275"/>
      <c r="Q92" s="274"/>
      <c r="R92" s="274"/>
      <c r="T92" s="271"/>
      <c r="U92" s="274"/>
      <c r="V92" s="275"/>
      <c r="W92" s="274"/>
      <c r="X92" s="274"/>
    </row>
    <row r="93" spans="1:24" x14ac:dyDescent="0.25">
      <c r="A93" s="273"/>
      <c r="B93" s="271"/>
      <c r="C93" s="274"/>
      <c r="D93" s="275"/>
      <c r="E93" s="274"/>
      <c r="F93" s="274"/>
      <c r="G93" s="273"/>
      <c r="H93" s="271"/>
      <c r="I93" s="274"/>
      <c r="J93" s="275"/>
      <c r="K93" s="274"/>
      <c r="L93" s="274"/>
      <c r="M93" s="273"/>
      <c r="N93" s="271"/>
      <c r="O93" s="274"/>
      <c r="P93" s="275"/>
      <c r="Q93" s="274"/>
      <c r="R93" s="274"/>
      <c r="T93" s="271"/>
      <c r="U93" s="274"/>
      <c r="V93" s="275"/>
      <c r="W93" s="274"/>
      <c r="X93" s="274"/>
    </row>
    <row r="94" spans="1:24" x14ac:dyDescent="0.25">
      <c r="A94" s="273"/>
      <c r="B94" s="271"/>
      <c r="C94" s="274"/>
      <c r="D94" s="275"/>
      <c r="E94" s="274"/>
      <c r="F94" s="274"/>
      <c r="G94" s="273"/>
      <c r="H94" s="271"/>
      <c r="I94" s="274"/>
      <c r="J94" s="275"/>
      <c r="K94" s="274"/>
      <c r="L94" s="274"/>
      <c r="M94" s="273"/>
      <c r="N94" s="271"/>
      <c r="O94" s="274"/>
      <c r="P94" s="275"/>
      <c r="Q94" s="274"/>
      <c r="R94" s="274"/>
      <c r="T94" s="271"/>
      <c r="U94" s="274"/>
      <c r="V94" s="275"/>
      <c r="W94" s="274"/>
      <c r="X94" s="274"/>
    </row>
    <row r="95" spans="1:24" x14ac:dyDescent="0.25">
      <c r="A95" s="273"/>
      <c r="B95" s="271"/>
      <c r="C95" s="274"/>
      <c r="D95" s="275"/>
      <c r="E95" s="274"/>
      <c r="F95" s="274"/>
      <c r="G95" s="273"/>
      <c r="H95" s="271"/>
      <c r="I95" s="274"/>
      <c r="J95" s="275"/>
      <c r="K95" s="274"/>
      <c r="L95" s="274"/>
      <c r="M95" s="273"/>
      <c r="N95" s="271"/>
      <c r="O95" s="274"/>
      <c r="P95" s="275"/>
      <c r="Q95" s="274"/>
      <c r="R95" s="274"/>
      <c r="T95" s="271"/>
      <c r="U95" s="274"/>
      <c r="V95" s="275"/>
      <c r="W95" s="274"/>
      <c r="X95" s="274"/>
    </row>
    <row r="96" spans="1:24" x14ac:dyDescent="0.25">
      <c r="A96" s="273"/>
      <c r="B96" s="271"/>
      <c r="C96" s="274"/>
      <c r="D96" s="275"/>
      <c r="E96" s="274"/>
      <c r="F96" s="274"/>
      <c r="G96" s="273"/>
      <c r="H96" s="271"/>
      <c r="I96" s="274"/>
      <c r="J96" s="275"/>
      <c r="K96" s="274"/>
      <c r="L96" s="274"/>
      <c r="M96" s="273"/>
      <c r="N96" s="271"/>
      <c r="O96" s="274"/>
      <c r="P96" s="275"/>
      <c r="Q96" s="274"/>
      <c r="R96" s="274"/>
      <c r="T96" s="271"/>
      <c r="U96" s="274"/>
      <c r="V96" s="275"/>
      <c r="W96" s="274"/>
      <c r="X96" s="274"/>
    </row>
    <row r="97" spans="1:24" x14ac:dyDescent="0.25">
      <c r="A97" s="273"/>
      <c r="B97" s="271"/>
      <c r="C97" s="274"/>
      <c r="D97" s="275"/>
      <c r="E97" s="274"/>
      <c r="F97" s="274"/>
      <c r="G97" s="273"/>
      <c r="H97" s="271"/>
      <c r="I97" s="274"/>
      <c r="J97" s="275"/>
      <c r="K97" s="274"/>
      <c r="L97" s="274"/>
      <c r="M97" s="273"/>
      <c r="N97" s="271"/>
      <c r="O97" s="274"/>
      <c r="P97" s="275"/>
      <c r="Q97" s="274"/>
      <c r="R97" s="274"/>
      <c r="T97" s="271"/>
      <c r="U97" s="274"/>
      <c r="V97" s="275"/>
      <c r="W97" s="274"/>
      <c r="X97" s="274"/>
    </row>
    <row r="98" spans="1:24" x14ac:dyDescent="0.25">
      <c r="A98" s="273"/>
      <c r="B98" s="271"/>
      <c r="C98" s="274"/>
      <c r="D98" s="275"/>
      <c r="E98" s="274"/>
      <c r="F98" s="274"/>
      <c r="G98" s="273"/>
      <c r="H98" s="271"/>
      <c r="I98" s="274"/>
      <c r="J98" s="275"/>
      <c r="K98" s="274"/>
      <c r="L98" s="274"/>
      <c r="M98" s="273"/>
      <c r="N98" s="271"/>
      <c r="O98" s="274"/>
      <c r="P98" s="275"/>
      <c r="Q98" s="274"/>
      <c r="R98" s="274"/>
      <c r="T98" s="271"/>
      <c r="U98" s="274"/>
      <c r="V98" s="275"/>
      <c r="W98" s="274"/>
      <c r="X98" s="274"/>
    </row>
    <row r="99" spans="1:24" x14ac:dyDescent="0.25">
      <c r="A99" s="273"/>
      <c r="B99" s="271"/>
      <c r="C99" s="274"/>
      <c r="D99" s="275"/>
      <c r="E99" s="274"/>
      <c r="F99" s="274"/>
      <c r="G99" s="273"/>
      <c r="H99" s="271"/>
      <c r="I99" s="274"/>
      <c r="J99" s="275"/>
      <c r="K99" s="274"/>
      <c r="L99" s="274"/>
      <c r="M99" s="273"/>
      <c r="N99" s="271"/>
      <c r="O99" s="274"/>
      <c r="P99" s="275"/>
      <c r="Q99" s="274"/>
      <c r="R99" s="274"/>
      <c r="T99" s="271"/>
      <c r="U99" s="274"/>
      <c r="V99" s="275"/>
      <c r="W99" s="274"/>
      <c r="X99" s="274"/>
    </row>
    <row r="100" spans="1:24" x14ac:dyDescent="0.25">
      <c r="A100" s="273"/>
      <c r="B100" s="271"/>
      <c r="C100" s="274"/>
      <c r="D100" s="275"/>
      <c r="E100" s="274"/>
      <c r="F100" s="274"/>
      <c r="G100" s="273"/>
      <c r="H100" s="271"/>
      <c r="I100" s="274"/>
      <c r="J100" s="275"/>
      <c r="K100" s="274"/>
      <c r="L100" s="274"/>
      <c r="M100" s="273"/>
      <c r="N100" s="271"/>
      <c r="O100" s="274"/>
      <c r="P100" s="275"/>
      <c r="Q100" s="274"/>
      <c r="R100" s="274"/>
      <c r="T100" s="271"/>
      <c r="U100" s="274"/>
      <c r="V100" s="275"/>
      <c r="W100" s="274"/>
      <c r="X100" s="274"/>
    </row>
    <row r="101" spans="1:24" x14ac:dyDescent="0.25">
      <c r="A101" s="273"/>
      <c r="B101" s="271"/>
      <c r="C101" s="274"/>
      <c r="D101" s="275"/>
      <c r="E101" s="274"/>
      <c r="F101" s="274"/>
      <c r="G101" s="273"/>
      <c r="H101" s="271"/>
      <c r="I101" s="274"/>
      <c r="J101" s="275"/>
      <c r="K101" s="274"/>
      <c r="L101" s="274"/>
      <c r="M101" s="273"/>
      <c r="N101" s="271"/>
      <c r="O101" s="274"/>
      <c r="P101" s="275"/>
      <c r="Q101" s="274"/>
      <c r="R101" s="274"/>
      <c r="T101" s="271"/>
      <c r="U101" s="274"/>
      <c r="V101" s="275"/>
      <c r="W101" s="274"/>
      <c r="X101" s="274"/>
    </row>
    <row r="102" spans="1:24" x14ac:dyDescent="0.25">
      <c r="A102" s="273"/>
      <c r="B102" s="271"/>
      <c r="C102" s="274"/>
      <c r="D102" s="275"/>
      <c r="E102" s="274"/>
      <c r="F102" s="274"/>
      <c r="G102" s="273"/>
      <c r="H102" s="271"/>
      <c r="I102" s="274"/>
      <c r="J102" s="275"/>
      <c r="K102" s="274"/>
      <c r="L102" s="274"/>
      <c r="M102" s="273"/>
      <c r="N102" s="271"/>
      <c r="O102" s="274"/>
      <c r="P102" s="275"/>
      <c r="Q102" s="274"/>
      <c r="R102" s="274"/>
      <c r="T102" s="271"/>
      <c r="U102" s="274"/>
      <c r="V102" s="275"/>
      <c r="W102" s="274"/>
      <c r="X102" s="274"/>
    </row>
    <row r="103" spans="1:24" x14ac:dyDescent="0.25">
      <c r="A103" s="273"/>
      <c r="B103" s="271"/>
      <c r="C103" s="274"/>
      <c r="D103" s="275"/>
      <c r="E103" s="274"/>
      <c r="F103" s="274"/>
      <c r="G103" s="273"/>
      <c r="H103" s="271"/>
      <c r="I103" s="274"/>
      <c r="J103" s="275"/>
      <c r="K103" s="274"/>
      <c r="L103" s="274"/>
      <c r="M103" s="273"/>
      <c r="N103" s="271"/>
      <c r="O103" s="274"/>
      <c r="P103" s="275"/>
      <c r="Q103" s="274"/>
      <c r="R103" s="274"/>
      <c r="T103" s="271"/>
      <c r="U103" s="274"/>
      <c r="V103" s="275"/>
      <c r="W103" s="274"/>
      <c r="X103" s="274"/>
    </row>
    <row r="104" spans="1:24" x14ac:dyDescent="0.25">
      <c r="A104" s="273"/>
      <c r="B104" s="271"/>
      <c r="C104" s="274"/>
      <c r="D104" s="275"/>
      <c r="E104" s="274"/>
      <c r="F104" s="274"/>
      <c r="G104" s="273"/>
      <c r="H104" s="271"/>
      <c r="I104" s="274"/>
      <c r="J104" s="275"/>
      <c r="K104" s="274"/>
      <c r="L104" s="274"/>
      <c r="M104" s="273"/>
      <c r="N104" s="271"/>
      <c r="O104" s="274"/>
      <c r="P104" s="275"/>
      <c r="Q104" s="274"/>
      <c r="R104" s="274"/>
      <c r="T104" s="271"/>
      <c r="U104" s="274"/>
      <c r="V104" s="275"/>
      <c r="W104" s="274"/>
      <c r="X104" s="274"/>
    </row>
    <row r="105" spans="1:24" x14ac:dyDescent="0.25">
      <c r="A105" s="273"/>
      <c r="B105" s="271"/>
      <c r="C105" s="274"/>
      <c r="D105" s="275"/>
      <c r="E105" s="274"/>
      <c r="F105" s="274"/>
      <c r="G105" s="273"/>
      <c r="H105" s="271"/>
      <c r="I105" s="274"/>
      <c r="J105" s="275"/>
      <c r="K105" s="274"/>
      <c r="L105" s="274"/>
      <c r="M105" s="273"/>
      <c r="N105" s="271"/>
      <c r="O105" s="274"/>
      <c r="P105" s="275"/>
      <c r="Q105" s="274"/>
      <c r="R105" s="274"/>
      <c r="T105" s="271"/>
      <c r="U105" s="274"/>
      <c r="V105" s="275"/>
      <c r="W105" s="274"/>
      <c r="X105" s="274"/>
    </row>
    <row r="106" spans="1:24" x14ac:dyDescent="0.25">
      <c r="A106" s="273"/>
      <c r="B106" s="271"/>
      <c r="C106" s="274"/>
      <c r="D106" s="275"/>
      <c r="E106" s="274"/>
      <c r="F106" s="274"/>
      <c r="G106" s="273"/>
      <c r="H106" s="271"/>
      <c r="I106" s="274"/>
      <c r="J106" s="275"/>
      <c r="K106" s="274"/>
      <c r="L106" s="274"/>
      <c r="M106" s="273"/>
      <c r="N106" s="271"/>
      <c r="O106" s="274"/>
      <c r="P106" s="275"/>
      <c r="Q106" s="274"/>
      <c r="R106" s="274"/>
      <c r="T106" s="271"/>
      <c r="U106" s="274"/>
      <c r="V106" s="275"/>
      <c r="W106" s="274"/>
      <c r="X106" s="274"/>
    </row>
    <row r="107" spans="1:24" x14ac:dyDescent="0.25">
      <c r="A107" s="273"/>
      <c r="B107" s="271"/>
      <c r="C107" s="274"/>
      <c r="D107" s="275"/>
      <c r="E107" s="274"/>
      <c r="F107" s="274"/>
      <c r="G107" s="273"/>
      <c r="H107" s="271"/>
      <c r="I107" s="274"/>
      <c r="J107" s="275"/>
      <c r="K107" s="274"/>
      <c r="L107" s="274"/>
      <c r="M107" s="273"/>
      <c r="N107" s="271"/>
      <c r="O107" s="274"/>
      <c r="P107" s="275"/>
      <c r="Q107" s="274"/>
      <c r="R107" s="274"/>
      <c r="T107" s="271"/>
      <c r="U107" s="274"/>
      <c r="V107" s="275"/>
      <c r="W107" s="274"/>
      <c r="X107" s="274"/>
    </row>
    <row r="108" spans="1:24" x14ac:dyDescent="0.25">
      <c r="A108" s="273"/>
      <c r="B108" s="271"/>
      <c r="C108" s="274"/>
      <c r="D108" s="275"/>
      <c r="E108" s="274"/>
      <c r="F108" s="274"/>
      <c r="G108" s="273"/>
      <c r="H108" s="271"/>
      <c r="I108" s="274"/>
      <c r="J108" s="275"/>
      <c r="K108" s="274"/>
      <c r="L108" s="274"/>
      <c r="M108" s="273"/>
      <c r="N108" s="271"/>
      <c r="O108" s="274"/>
      <c r="P108" s="275"/>
      <c r="Q108" s="274"/>
      <c r="R108" s="274"/>
      <c r="T108" s="271"/>
      <c r="U108" s="274"/>
      <c r="V108" s="275"/>
      <c r="W108" s="274"/>
      <c r="X108" s="274"/>
    </row>
    <row r="109" spans="1:24" x14ac:dyDescent="0.25">
      <c r="A109" s="273"/>
      <c r="B109" s="271"/>
      <c r="C109" s="274"/>
      <c r="D109" s="275"/>
      <c r="E109" s="274"/>
      <c r="F109" s="274"/>
      <c r="G109" s="273"/>
      <c r="H109" s="271"/>
      <c r="I109" s="274"/>
      <c r="J109" s="275"/>
      <c r="K109" s="274"/>
      <c r="L109" s="274"/>
      <c r="M109" s="273"/>
      <c r="N109" s="271"/>
      <c r="O109" s="274"/>
      <c r="P109" s="275"/>
      <c r="Q109" s="274"/>
      <c r="R109" s="274"/>
      <c r="T109" s="271"/>
      <c r="U109" s="274"/>
      <c r="V109" s="275"/>
      <c r="W109" s="274"/>
      <c r="X109" s="274"/>
    </row>
    <row r="110" spans="1:24" x14ac:dyDescent="0.25">
      <c r="A110" s="273"/>
      <c r="B110" s="271"/>
      <c r="C110" s="274"/>
      <c r="D110" s="275"/>
      <c r="E110" s="274"/>
      <c r="F110" s="274"/>
      <c r="G110" s="273"/>
      <c r="H110" s="271"/>
      <c r="I110" s="274"/>
      <c r="J110" s="275"/>
      <c r="K110" s="274"/>
      <c r="L110" s="274"/>
      <c r="M110" s="273"/>
      <c r="N110" s="271"/>
      <c r="O110" s="274"/>
      <c r="P110" s="275"/>
      <c r="Q110" s="274"/>
      <c r="R110" s="274"/>
      <c r="T110" s="271"/>
      <c r="U110" s="274"/>
      <c r="V110" s="275"/>
      <c r="W110" s="274"/>
      <c r="X110" s="274"/>
    </row>
    <row r="111" spans="1:24" x14ac:dyDescent="0.25">
      <c r="A111" s="273"/>
      <c r="B111" s="271"/>
      <c r="C111" s="274"/>
      <c r="D111" s="275"/>
      <c r="E111" s="274"/>
      <c r="F111" s="274"/>
      <c r="G111" s="273"/>
      <c r="H111" s="271"/>
      <c r="I111" s="274"/>
      <c r="J111" s="275"/>
      <c r="K111" s="274"/>
      <c r="L111" s="274"/>
      <c r="M111" s="273"/>
      <c r="N111" s="271"/>
      <c r="O111" s="274"/>
      <c r="P111" s="275"/>
      <c r="Q111" s="274"/>
      <c r="R111" s="274"/>
      <c r="T111" s="271"/>
      <c r="U111" s="274"/>
      <c r="V111" s="275"/>
      <c r="W111" s="274"/>
      <c r="X111" s="274"/>
    </row>
    <row r="112" spans="1:24" x14ac:dyDescent="0.25">
      <c r="A112" s="273"/>
      <c r="B112" s="271"/>
      <c r="C112" s="274"/>
      <c r="D112" s="275"/>
      <c r="E112" s="274"/>
      <c r="F112" s="274"/>
      <c r="G112" s="273"/>
      <c r="H112" s="271"/>
      <c r="I112" s="274"/>
      <c r="J112" s="275"/>
      <c r="K112" s="274"/>
      <c r="L112" s="274"/>
      <c r="M112" s="273"/>
      <c r="N112" s="271"/>
      <c r="O112" s="274"/>
      <c r="P112" s="275"/>
      <c r="Q112" s="274"/>
      <c r="R112" s="274"/>
      <c r="T112" s="271"/>
      <c r="U112" s="274"/>
      <c r="V112" s="275"/>
      <c r="W112" s="274"/>
      <c r="X112" s="274"/>
    </row>
    <row r="113" spans="1:24" x14ac:dyDescent="0.25">
      <c r="A113" s="273"/>
      <c r="B113" s="271"/>
      <c r="C113" s="274"/>
      <c r="D113" s="275"/>
      <c r="E113" s="274"/>
      <c r="F113" s="274"/>
      <c r="G113" s="273"/>
      <c r="H113" s="271"/>
      <c r="I113" s="274"/>
      <c r="J113" s="275"/>
      <c r="K113" s="274"/>
      <c r="L113" s="274"/>
      <c r="M113" s="273"/>
      <c r="N113" s="271"/>
      <c r="O113" s="274"/>
      <c r="P113" s="275"/>
      <c r="Q113" s="274"/>
      <c r="R113" s="274"/>
      <c r="T113" s="271"/>
      <c r="U113" s="274"/>
      <c r="V113" s="275"/>
      <c r="W113" s="274"/>
      <c r="X113" s="274"/>
    </row>
    <row r="114" spans="1:24" x14ac:dyDescent="0.25">
      <c r="A114" s="273"/>
      <c r="B114" s="271"/>
      <c r="C114" s="274"/>
      <c r="D114" s="275"/>
      <c r="E114" s="274"/>
      <c r="F114" s="274"/>
      <c r="G114" s="273"/>
      <c r="H114" s="271"/>
      <c r="I114" s="274"/>
      <c r="J114" s="275"/>
      <c r="K114" s="274"/>
      <c r="L114" s="274"/>
      <c r="M114" s="273"/>
      <c r="N114" s="271"/>
      <c r="O114" s="274"/>
      <c r="P114" s="275"/>
      <c r="Q114" s="274"/>
      <c r="R114" s="274"/>
      <c r="T114" s="271"/>
      <c r="U114" s="274"/>
      <c r="V114" s="275"/>
      <c r="W114" s="274"/>
      <c r="X114" s="274"/>
    </row>
    <row r="115" spans="1:24" x14ac:dyDescent="0.25">
      <c r="A115" s="273"/>
      <c r="B115" s="271"/>
      <c r="C115" s="274"/>
      <c r="D115" s="275"/>
      <c r="E115" s="274"/>
      <c r="F115" s="274"/>
      <c r="G115" s="273"/>
      <c r="H115" s="271"/>
      <c r="I115" s="274"/>
      <c r="J115" s="275"/>
      <c r="K115" s="274"/>
      <c r="L115" s="274"/>
      <c r="M115" s="273"/>
      <c r="N115" s="271"/>
      <c r="O115" s="274"/>
      <c r="P115" s="275"/>
      <c r="Q115" s="274"/>
      <c r="R115" s="274"/>
      <c r="T115" s="271"/>
      <c r="U115" s="274"/>
      <c r="V115" s="275"/>
      <c r="W115" s="274"/>
      <c r="X115" s="274"/>
    </row>
    <row r="116" spans="1:24" x14ac:dyDescent="0.25">
      <c r="A116" s="273"/>
      <c r="B116" s="271"/>
      <c r="C116" s="274"/>
      <c r="D116" s="275"/>
      <c r="E116" s="274"/>
      <c r="F116" s="274"/>
      <c r="G116" s="273"/>
      <c r="H116" s="271"/>
      <c r="I116" s="274"/>
      <c r="J116" s="275"/>
      <c r="K116" s="274"/>
      <c r="L116" s="274"/>
      <c r="M116" s="273"/>
      <c r="N116" s="271"/>
      <c r="O116" s="274"/>
      <c r="P116" s="275"/>
      <c r="Q116" s="274"/>
      <c r="R116" s="274"/>
      <c r="T116" s="271"/>
      <c r="U116" s="274"/>
      <c r="V116" s="275"/>
      <c r="W116" s="274"/>
      <c r="X116" s="274"/>
    </row>
    <row r="117" spans="1:24" x14ac:dyDescent="0.25">
      <c r="A117" s="273"/>
      <c r="B117" s="271"/>
      <c r="C117" s="274"/>
      <c r="D117" s="275"/>
      <c r="E117" s="274"/>
      <c r="F117" s="274"/>
      <c r="G117" s="273"/>
      <c r="H117" s="271"/>
      <c r="I117" s="274"/>
      <c r="J117" s="275"/>
      <c r="K117" s="274"/>
      <c r="L117" s="274"/>
      <c r="M117" s="273"/>
      <c r="N117" s="271"/>
      <c r="O117" s="274"/>
      <c r="P117" s="275"/>
      <c r="Q117" s="274"/>
      <c r="R117" s="274"/>
      <c r="T117" s="271"/>
      <c r="U117" s="274"/>
      <c r="V117" s="275"/>
      <c r="W117" s="274"/>
      <c r="X117" s="274"/>
    </row>
    <row r="118" spans="1:24" x14ac:dyDescent="0.25">
      <c r="A118" s="273"/>
      <c r="B118" s="271"/>
      <c r="C118" s="274"/>
      <c r="D118" s="275"/>
      <c r="E118" s="274"/>
      <c r="F118" s="274"/>
      <c r="G118" s="273"/>
      <c r="H118" s="271"/>
      <c r="I118" s="274"/>
      <c r="J118" s="275"/>
      <c r="K118" s="274"/>
      <c r="L118" s="274"/>
      <c r="M118" s="273"/>
      <c r="N118" s="271"/>
      <c r="O118" s="274"/>
      <c r="P118" s="275"/>
      <c r="Q118" s="274"/>
      <c r="R118" s="274"/>
      <c r="T118" s="271"/>
      <c r="U118" s="274"/>
      <c r="V118" s="275"/>
      <c r="W118" s="274"/>
      <c r="X118" s="274"/>
    </row>
    <row r="119" spans="1:24" x14ac:dyDescent="0.25">
      <c r="A119" s="273"/>
      <c r="B119" s="271"/>
      <c r="C119" s="274"/>
      <c r="D119" s="275"/>
      <c r="E119" s="274"/>
      <c r="F119" s="274"/>
      <c r="G119" s="273"/>
      <c r="H119" s="271"/>
      <c r="I119" s="274"/>
      <c r="J119" s="275"/>
      <c r="K119" s="274"/>
      <c r="L119" s="274"/>
      <c r="M119" s="273"/>
      <c r="N119" s="271"/>
      <c r="O119" s="274"/>
      <c r="P119" s="275"/>
      <c r="Q119" s="274"/>
      <c r="R119" s="274"/>
      <c r="T119" s="271"/>
      <c r="U119" s="274"/>
      <c r="V119" s="275"/>
      <c r="W119" s="274"/>
      <c r="X119" s="274"/>
    </row>
    <row r="120" spans="1:24" x14ac:dyDescent="0.25">
      <c r="A120" s="273"/>
      <c r="B120" s="271"/>
      <c r="C120" s="274"/>
      <c r="D120" s="275"/>
      <c r="E120" s="274"/>
      <c r="F120" s="274"/>
      <c r="G120" s="273"/>
      <c r="H120" s="271"/>
      <c r="I120" s="274"/>
      <c r="J120" s="275"/>
      <c r="K120" s="274"/>
      <c r="L120" s="274"/>
      <c r="M120" s="273"/>
      <c r="N120" s="271"/>
      <c r="O120" s="274"/>
      <c r="P120" s="275"/>
      <c r="Q120" s="274"/>
      <c r="R120" s="274"/>
      <c r="T120" s="271"/>
      <c r="U120" s="274"/>
      <c r="V120" s="275"/>
      <c r="W120" s="274"/>
      <c r="X120" s="274"/>
    </row>
    <row r="121" spans="1:24" x14ac:dyDescent="0.25">
      <c r="A121" s="273"/>
      <c r="B121" s="271"/>
      <c r="C121" s="274"/>
      <c r="D121" s="275"/>
      <c r="E121" s="274"/>
      <c r="F121" s="274"/>
      <c r="G121" s="273"/>
      <c r="H121" s="271"/>
      <c r="I121" s="274"/>
      <c r="J121" s="275"/>
      <c r="K121" s="274"/>
      <c r="L121" s="274"/>
      <c r="M121" s="273"/>
      <c r="N121" s="271"/>
      <c r="O121" s="274"/>
      <c r="P121" s="275"/>
      <c r="Q121" s="274"/>
      <c r="R121" s="274"/>
      <c r="T121" s="271"/>
      <c r="U121" s="274"/>
      <c r="V121" s="275"/>
      <c r="W121" s="274"/>
      <c r="X121" s="274"/>
    </row>
    <row r="122" spans="1:24" x14ac:dyDescent="0.25">
      <c r="A122" s="273"/>
      <c r="B122" s="271"/>
      <c r="C122" s="274"/>
      <c r="D122" s="275"/>
      <c r="E122" s="274"/>
      <c r="F122" s="274"/>
      <c r="G122" s="273"/>
      <c r="H122" s="271"/>
      <c r="I122" s="274"/>
      <c r="J122" s="275"/>
      <c r="K122" s="274"/>
      <c r="L122" s="274"/>
      <c r="M122" s="273"/>
      <c r="N122" s="271"/>
      <c r="O122" s="274"/>
      <c r="P122" s="275"/>
      <c r="Q122" s="274"/>
      <c r="R122" s="274"/>
      <c r="T122" s="271"/>
      <c r="U122" s="274"/>
      <c r="V122" s="275"/>
      <c r="W122" s="274"/>
      <c r="X122" s="274"/>
    </row>
    <row r="123" spans="1:24" x14ac:dyDescent="0.25">
      <c r="A123" s="273"/>
      <c r="B123" s="271"/>
      <c r="C123" s="274"/>
      <c r="D123" s="275"/>
      <c r="E123" s="274"/>
      <c r="F123" s="274"/>
      <c r="G123" s="273"/>
      <c r="H123" s="271"/>
      <c r="I123" s="274"/>
      <c r="J123" s="275"/>
      <c r="K123" s="274"/>
      <c r="L123" s="274"/>
      <c r="M123" s="273"/>
      <c r="N123" s="271"/>
      <c r="O123" s="274"/>
      <c r="P123" s="275"/>
      <c r="Q123" s="274"/>
      <c r="R123" s="274"/>
      <c r="T123" s="271"/>
      <c r="U123" s="274"/>
      <c r="V123" s="275"/>
      <c r="W123" s="274"/>
      <c r="X123" s="274"/>
    </row>
    <row r="124" spans="1:24" x14ac:dyDescent="0.25">
      <c r="A124" s="273"/>
      <c r="B124" s="271"/>
      <c r="C124" s="274"/>
      <c r="D124" s="275"/>
      <c r="E124" s="274"/>
      <c r="F124" s="274"/>
      <c r="G124" s="273"/>
      <c r="H124" s="271"/>
      <c r="I124" s="274"/>
      <c r="J124" s="275"/>
      <c r="K124" s="274"/>
      <c r="L124" s="274"/>
      <c r="M124" s="273"/>
      <c r="N124" s="271"/>
      <c r="O124" s="274"/>
      <c r="P124" s="275"/>
      <c r="Q124" s="274"/>
      <c r="R124" s="274"/>
      <c r="T124" s="271"/>
      <c r="U124" s="274"/>
      <c r="V124" s="275"/>
      <c r="W124" s="274"/>
      <c r="X124" s="274"/>
    </row>
    <row r="125" spans="1:24" x14ac:dyDescent="0.25">
      <c r="A125" s="273"/>
      <c r="B125" s="271"/>
      <c r="C125" s="274"/>
      <c r="D125" s="275"/>
      <c r="E125" s="274"/>
      <c r="F125" s="274"/>
      <c r="G125" s="273"/>
      <c r="H125" s="271"/>
      <c r="I125" s="274"/>
      <c r="J125" s="275"/>
      <c r="K125" s="274"/>
      <c r="L125" s="274"/>
      <c r="M125" s="273"/>
      <c r="N125" s="271"/>
      <c r="O125" s="274"/>
      <c r="P125" s="275"/>
      <c r="Q125" s="274"/>
      <c r="R125" s="274"/>
      <c r="T125" s="271"/>
      <c r="U125" s="274"/>
      <c r="V125" s="275"/>
      <c r="W125" s="274"/>
      <c r="X125" s="274"/>
    </row>
    <row r="126" spans="1:24" x14ac:dyDescent="0.25">
      <c r="A126" s="273"/>
      <c r="B126" s="271"/>
      <c r="C126" s="274"/>
      <c r="D126" s="275"/>
      <c r="E126" s="274"/>
      <c r="F126" s="274"/>
      <c r="G126" s="273"/>
      <c r="H126" s="271"/>
      <c r="I126" s="274"/>
      <c r="J126" s="275"/>
      <c r="K126" s="274"/>
      <c r="L126" s="274"/>
      <c r="M126" s="273"/>
      <c r="N126" s="271"/>
      <c r="O126" s="274"/>
      <c r="P126" s="275"/>
      <c r="Q126" s="274"/>
      <c r="R126" s="274"/>
      <c r="T126" s="271"/>
      <c r="U126" s="274"/>
      <c r="V126" s="275"/>
      <c r="W126" s="274"/>
      <c r="X126" s="274"/>
    </row>
    <row r="127" spans="1:24" x14ac:dyDescent="0.25">
      <c r="A127" s="273"/>
      <c r="B127" s="271"/>
      <c r="C127" s="274"/>
      <c r="D127" s="275"/>
      <c r="E127" s="274"/>
      <c r="F127" s="274"/>
      <c r="G127" s="273"/>
      <c r="H127" s="271"/>
      <c r="I127" s="274"/>
      <c r="J127" s="275"/>
      <c r="K127" s="274"/>
      <c r="L127" s="274"/>
      <c r="M127" s="273"/>
      <c r="N127" s="271"/>
      <c r="O127" s="274"/>
      <c r="P127" s="275"/>
      <c r="Q127" s="274"/>
      <c r="R127" s="274"/>
      <c r="T127" s="271"/>
      <c r="U127" s="274"/>
      <c r="V127" s="275"/>
      <c r="W127" s="274"/>
      <c r="X127" s="274"/>
    </row>
    <row r="128" spans="1:24" x14ac:dyDescent="0.25">
      <c r="A128" s="273"/>
      <c r="B128" s="271"/>
      <c r="C128" s="274"/>
      <c r="D128" s="275"/>
      <c r="E128" s="274"/>
      <c r="F128" s="274"/>
      <c r="G128" s="273"/>
      <c r="H128" s="271"/>
      <c r="I128" s="274"/>
      <c r="J128" s="275"/>
      <c r="K128" s="274"/>
      <c r="L128" s="274"/>
      <c r="M128" s="273"/>
      <c r="N128" s="271"/>
      <c r="O128" s="274"/>
      <c r="P128" s="275"/>
      <c r="Q128" s="274"/>
      <c r="R128" s="274"/>
      <c r="T128" s="271"/>
      <c r="U128" s="274"/>
      <c r="V128" s="275"/>
      <c r="W128" s="274"/>
      <c r="X128" s="274"/>
    </row>
    <row r="129" spans="1:24" x14ac:dyDescent="0.25">
      <c r="A129" s="273"/>
      <c r="B129" s="271"/>
      <c r="C129" s="274"/>
      <c r="D129" s="275"/>
      <c r="E129" s="274"/>
      <c r="F129" s="274"/>
      <c r="G129" s="273"/>
      <c r="H129" s="271"/>
      <c r="I129" s="274"/>
      <c r="J129" s="275"/>
      <c r="K129" s="274"/>
      <c r="L129" s="274"/>
      <c r="M129" s="273"/>
      <c r="N129" s="271"/>
      <c r="O129" s="274"/>
      <c r="P129" s="275"/>
      <c r="Q129" s="274"/>
      <c r="R129" s="274"/>
      <c r="T129" s="271"/>
      <c r="U129" s="274"/>
      <c r="V129" s="275"/>
      <c r="W129" s="274"/>
      <c r="X129" s="274"/>
    </row>
    <row r="130" spans="1:24" x14ac:dyDescent="0.25">
      <c r="A130" s="273"/>
      <c r="B130" s="271"/>
      <c r="C130" s="274"/>
      <c r="D130" s="275"/>
      <c r="E130" s="274"/>
      <c r="F130" s="274"/>
      <c r="G130" s="273"/>
      <c r="H130" s="271"/>
      <c r="I130" s="274"/>
      <c r="J130" s="275"/>
      <c r="K130" s="274"/>
      <c r="L130" s="274"/>
      <c r="M130" s="273"/>
      <c r="N130" s="271"/>
      <c r="O130" s="274"/>
      <c r="P130" s="275"/>
      <c r="Q130" s="274"/>
      <c r="R130" s="274"/>
      <c r="T130" s="271"/>
      <c r="U130" s="274"/>
      <c r="V130" s="275"/>
      <c r="W130" s="274"/>
      <c r="X130" s="274"/>
    </row>
    <row r="131" spans="1:24" x14ac:dyDescent="0.25">
      <c r="A131" s="273"/>
      <c r="B131" s="271"/>
      <c r="C131" s="274"/>
      <c r="D131" s="275"/>
      <c r="E131" s="274"/>
      <c r="F131" s="274"/>
      <c r="G131" s="273"/>
      <c r="H131" s="271"/>
      <c r="I131" s="274"/>
      <c r="J131" s="275"/>
      <c r="K131" s="274"/>
      <c r="L131" s="274"/>
      <c r="M131" s="273"/>
      <c r="N131" s="271"/>
      <c r="O131" s="274"/>
      <c r="P131" s="275"/>
      <c r="Q131" s="274"/>
      <c r="R131" s="274"/>
      <c r="T131" s="271"/>
      <c r="U131" s="274"/>
      <c r="V131" s="275"/>
      <c r="W131" s="274"/>
      <c r="X131" s="274"/>
    </row>
    <row r="132" spans="1:24" x14ac:dyDescent="0.25">
      <c r="A132" s="273"/>
      <c r="B132" s="271"/>
      <c r="C132" s="274"/>
      <c r="D132" s="275"/>
      <c r="E132" s="274"/>
      <c r="F132" s="274"/>
      <c r="G132" s="273"/>
      <c r="H132" s="271"/>
      <c r="I132" s="274"/>
      <c r="J132" s="275"/>
      <c r="K132" s="274"/>
      <c r="L132" s="274"/>
      <c r="M132" s="273"/>
      <c r="N132" s="271"/>
      <c r="O132" s="274"/>
      <c r="P132" s="275"/>
      <c r="Q132" s="274"/>
      <c r="R132" s="274"/>
      <c r="T132" s="271"/>
      <c r="U132" s="274"/>
      <c r="V132" s="275"/>
      <c r="W132" s="274"/>
      <c r="X132" s="274"/>
    </row>
    <row r="133" spans="1:24" x14ac:dyDescent="0.25">
      <c r="A133" s="273"/>
      <c r="B133" s="271"/>
      <c r="C133" s="274"/>
      <c r="D133" s="275"/>
      <c r="E133" s="274"/>
      <c r="F133" s="274"/>
      <c r="G133" s="273"/>
      <c r="H133" s="271"/>
      <c r="I133" s="274"/>
      <c r="J133" s="275"/>
      <c r="K133" s="274"/>
      <c r="L133" s="274"/>
      <c r="M133" s="273"/>
      <c r="N133" s="271"/>
      <c r="O133" s="274"/>
      <c r="P133" s="275"/>
      <c r="Q133" s="274"/>
      <c r="R133" s="274"/>
      <c r="T133" s="271"/>
      <c r="U133" s="274"/>
      <c r="V133" s="275"/>
      <c r="W133" s="274"/>
      <c r="X133" s="274"/>
    </row>
    <row r="134" spans="1:24" x14ac:dyDescent="0.25">
      <c r="A134" s="273"/>
      <c r="B134" s="271"/>
      <c r="C134" s="274"/>
      <c r="D134" s="275"/>
      <c r="E134" s="274"/>
      <c r="F134" s="274"/>
      <c r="G134" s="273"/>
      <c r="H134" s="271"/>
      <c r="I134" s="274"/>
      <c r="J134" s="275"/>
      <c r="K134" s="274"/>
      <c r="L134" s="274"/>
      <c r="M134" s="273"/>
      <c r="N134" s="271"/>
      <c r="O134" s="274"/>
      <c r="P134" s="275"/>
      <c r="Q134" s="274"/>
      <c r="R134" s="274"/>
      <c r="T134" s="271"/>
      <c r="U134" s="274"/>
      <c r="V134" s="275"/>
      <c r="W134" s="274"/>
      <c r="X134" s="274"/>
    </row>
    <row r="135" spans="1:24" x14ac:dyDescent="0.25">
      <c r="A135" s="273"/>
      <c r="B135" s="271"/>
      <c r="C135" s="274"/>
      <c r="D135" s="275"/>
      <c r="E135" s="274"/>
      <c r="F135" s="274"/>
      <c r="G135" s="273"/>
      <c r="H135" s="271"/>
      <c r="I135" s="274"/>
      <c r="J135" s="275"/>
      <c r="K135" s="274"/>
      <c r="L135" s="274"/>
      <c r="M135" s="273"/>
      <c r="N135" s="271"/>
      <c r="O135" s="274"/>
      <c r="P135" s="275"/>
      <c r="Q135" s="274"/>
      <c r="R135" s="274"/>
      <c r="T135" s="271"/>
      <c r="U135" s="274"/>
      <c r="V135" s="275"/>
      <c r="W135" s="274"/>
      <c r="X135" s="274"/>
    </row>
    <row r="136" spans="1:24" x14ac:dyDescent="0.25">
      <c r="A136" s="273"/>
      <c r="B136" s="271"/>
      <c r="C136" s="274"/>
      <c r="D136" s="275"/>
      <c r="E136" s="274"/>
      <c r="F136" s="274"/>
      <c r="G136" s="273"/>
      <c r="H136" s="271"/>
      <c r="I136" s="274"/>
      <c r="J136" s="275"/>
      <c r="K136" s="274"/>
      <c r="L136" s="274"/>
      <c r="M136" s="273"/>
      <c r="N136" s="271"/>
      <c r="O136" s="274"/>
      <c r="P136" s="275"/>
      <c r="Q136" s="274"/>
      <c r="R136" s="274"/>
      <c r="T136" s="271"/>
      <c r="U136" s="274"/>
      <c r="V136" s="275"/>
      <c r="W136" s="274"/>
      <c r="X136" s="274"/>
    </row>
    <row r="137" spans="1:24" x14ac:dyDescent="0.25">
      <c r="A137" s="273"/>
      <c r="B137" s="271"/>
      <c r="C137" s="274"/>
      <c r="D137" s="275"/>
      <c r="E137" s="274"/>
      <c r="F137" s="274"/>
      <c r="G137" s="273"/>
      <c r="H137" s="271"/>
      <c r="I137" s="274"/>
      <c r="J137" s="275"/>
      <c r="K137" s="274"/>
      <c r="L137" s="274"/>
      <c r="M137" s="273"/>
      <c r="N137" s="271"/>
      <c r="O137" s="274"/>
      <c r="P137" s="275"/>
      <c r="Q137" s="274"/>
      <c r="R137" s="274"/>
      <c r="T137" s="271"/>
      <c r="U137" s="274"/>
      <c r="V137" s="275"/>
      <c r="W137" s="274"/>
      <c r="X137" s="274"/>
    </row>
    <row r="138" spans="1:24" x14ac:dyDescent="0.25">
      <c r="A138" s="273"/>
      <c r="B138" s="271"/>
      <c r="C138" s="274"/>
      <c r="D138" s="275"/>
      <c r="E138" s="274"/>
      <c r="F138" s="274"/>
      <c r="G138" s="273"/>
      <c r="H138" s="271"/>
      <c r="I138" s="274"/>
      <c r="J138" s="275"/>
      <c r="K138" s="274"/>
      <c r="L138" s="274"/>
      <c r="M138" s="273"/>
      <c r="N138" s="271"/>
      <c r="O138" s="274"/>
      <c r="P138" s="275"/>
      <c r="Q138" s="274"/>
      <c r="R138" s="274"/>
      <c r="T138" s="271"/>
      <c r="U138" s="274"/>
      <c r="V138" s="275"/>
      <c r="W138" s="274"/>
      <c r="X138" s="274"/>
    </row>
    <row r="139" spans="1:24" x14ac:dyDescent="0.25">
      <c r="A139" s="273"/>
      <c r="B139" s="271"/>
      <c r="C139" s="274"/>
      <c r="D139" s="275"/>
      <c r="E139" s="275"/>
      <c r="F139" s="275"/>
      <c r="G139" s="273"/>
      <c r="H139" s="271"/>
      <c r="I139" s="274"/>
      <c r="J139" s="275"/>
      <c r="K139" s="275"/>
      <c r="L139" s="275"/>
      <c r="M139" s="273"/>
      <c r="N139" s="271"/>
      <c r="O139" s="274"/>
      <c r="P139" s="275"/>
      <c r="Q139" s="275"/>
      <c r="R139" s="275"/>
      <c r="T139" s="271"/>
      <c r="U139" s="274"/>
      <c r="V139" s="275"/>
      <c r="W139" s="275"/>
      <c r="X139" s="275"/>
    </row>
    <row r="140" spans="1:24" x14ac:dyDescent="0.25">
      <c r="A140" s="273"/>
      <c r="B140" s="271"/>
      <c r="C140" s="274"/>
      <c r="D140" s="275"/>
      <c r="E140" s="275"/>
      <c r="F140" s="275"/>
      <c r="G140" s="273"/>
      <c r="H140" s="271"/>
      <c r="I140" s="274"/>
      <c r="J140" s="275"/>
      <c r="K140" s="275"/>
      <c r="L140" s="275"/>
      <c r="M140" s="273"/>
      <c r="N140" s="271"/>
      <c r="O140" s="274"/>
      <c r="P140" s="275"/>
      <c r="Q140" s="275"/>
      <c r="R140" s="275"/>
      <c r="T140" s="271"/>
      <c r="U140" s="274"/>
      <c r="V140" s="275"/>
      <c r="W140" s="275"/>
      <c r="X140" s="275"/>
    </row>
    <row r="141" spans="1:24" x14ac:dyDescent="0.25">
      <c r="A141" s="273"/>
      <c r="B141" s="271"/>
      <c r="C141" s="274"/>
      <c r="D141" s="275"/>
      <c r="E141" s="275"/>
      <c r="F141" s="275"/>
      <c r="G141" s="273"/>
      <c r="H141" s="271"/>
      <c r="I141" s="274"/>
      <c r="J141" s="275"/>
      <c r="K141" s="275"/>
      <c r="L141" s="275"/>
      <c r="M141" s="273"/>
      <c r="N141" s="271"/>
      <c r="O141" s="274"/>
      <c r="P141" s="275"/>
      <c r="Q141" s="275"/>
      <c r="R141" s="275"/>
      <c r="T141" s="271"/>
      <c r="U141" s="274"/>
      <c r="V141" s="275"/>
      <c r="W141" s="275"/>
      <c r="X141" s="275"/>
    </row>
    <row r="142" spans="1:24" x14ac:dyDescent="0.25">
      <c r="A142" s="273"/>
      <c r="B142" s="271"/>
      <c r="C142" s="274"/>
      <c r="D142" s="275"/>
      <c r="E142" s="275"/>
      <c r="F142" s="275"/>
      <c r="G142" s="273"/>
      <c r="H142" s="271"/>
      <c r="I142" s="274"/>
      <c r="J142" s="275"/>
      <c r="K142" s="275"/>
      <c r="L142" s="275"/>
      <c r="M142" s="273"/>
      <c r="N142" s="271"/>
      <c r="O142" s="274"/>
      <c r="P142" s="275"/>
      <c r="Q142" s="275"/>
      <c r="R142" s="275"/>
      <c r="T142" s="271"/>
      <c r="U142" s="274"/>
      <c r="V142" s="275"/>
      <c r="W142" s="275"/>
      <c r="X142" s="275"/>
    </row>
    <row r="143" spans="1:24" x14ac:dyDescent="0.25">
      <c r="A143" s="273"/>
      <c r="B143" s="271"/>
      <c r="C143" s="274"/>
      <c r="D143" s="275"/>
      <c r="E143" s="275"/>
      <c r="F143" s="275"/>
      <c r="G143" s="273"/>
      <c r="H143" s="271"/>
      <c r="I143" s="274"/>
      <c r="J143" s="275"/>
      <c r="K143" s="275"/>
      <c r="L143" s="275"/>
      <c r="M143" s="273"/>
      <c r="N143" s="271"/>
      <c r="O143" s="274"/>
      <c r="P143" s="275"/>
      <c r="Q143" s="275"/>
      <c r="R143" s="275"/>
      <c r="T143" s="271"/>
      <c r="U143" s="274"/>
      <c r="V143" s="275"/>
      <c r="W143" s="275"/>
      <c r="X143" s="275"/>
    </row>
    <row r="144" spans="1:24" x14ac:dyDescent="0.25">
      <c r="A144" s="273"/>
      <c r="B144" s="271"/>
      <c r="C144" s="274"/>
      <c r="D144" s="275"/>
      <c r="E144" s="275"/>
      <c r="F144" s="275"/>
      <c r="G144" s="273"/>
      <c r="H144" s="271"/>
      <c r="I144" s="274"/>
      <c r="J144" s="275"/>
      <c r="K144" s="275"/>
      <c r="L144" s="275"/>
      <c r="M144" s="273"/>
      <c r="N144" s="271"/>
      <c r="O144" s="274"/>
      <c r="P144" s="275"/>
      <c r="Q144" s="275"/>
      <c r="R144" s="275"/>
      <c r="T144" s="271"/>
      <c r="U144" s="274"/>
      <c r="V144" s="275"/>
      <c r="W144" s="275"/>
      <c r="X144" s="275"/>
    </row>
    <row r="145" spans="1:24" x14ac:dyDescent="0.25">
      <c r="A145" s="273"/>
      <c r="B145" s="271"/>
      <c r="C145" s="274"/>
      <c r="D145" s="275"/>
      <c r="E145" s="275"/>
      <c r="F145" s="275"/>
      <c r="G145" s="273"/>
      <c r="H145" s="271"/>
      <c r="I145" s="274"/>
      <c r="J145" s="275"/>
      <c r="K145" s="275"/>
      <c r="L145" s="275"/>
      <c r="M145" s="273"/>
      <c r="N145" s="271"/>
      <c r="O145" s="274"/>
      <c r="P145" s="275"/>
      <c r="Q145" s="275"/>
      <c r="R145" s="275"/>
      <c r="T145" s="271"/>
      <c r="U145" s="274"/>
      <c r="V145" s="275"/>
      <c r="W145" s="275"/>
      <c r="X145" s="275"/>
    </row>
    <row r="146" spans="1:24" x14ac:dyDescent="0.25">
      <c r="A146" s="273"/>
      <c r="B146" s="271"/>
      <c r="C146" s="274"/>
      <c r="D146" s="275"/>
      <c r="E146" s="275"/>
      <c r="F146" s="275"/>
      <c r="G146" s="273"/>
      <c r="H146" s="271"/>
      <c r="I146" s="274"/>
      <c r="J146" s="275"/>
      <c r="K146" s="275"/>
      <c r="L146" s="275"/>
      <c r="M146" s="273"/>
      <c r="N146" s="271"/>
      <c r="O146" s="274"/>
      <c r="P146" s="275"/>
      <c r="Q146" s="275"/>
      <c r="R146" s="275"/>
      <c r="T146" s="271"/>
      <c r="U146" s="274"/>
      <c r="V146" s="275"/>
      <c r="W146" s="275"/>
      <c r="X146" s="275"/>
    </row>
    <row r="147" spans="1:24" x14ac:dyDescent="0.25">
      <c r="A147" s="273"/>
      <c r="B147" s="271"/>
      <c r="C147" s="274"/>
      <c r="D147" s="275"/>
      <c r="E147" s="275"/>
      <c r="F147" s="275"/>
      <c r="G147" s="273"/>
      <c r="H147" s="271"/>
      <c r="I147" s="274"/>
      <c r="J147" s="275"/>
      <c r="K147" s="275"/>
      <c r="L147" s="275"/>
      <c r="M147" s="273"/>
      <c r="N147" s="271"/>
      <c r="O147" s="274"/>
      <c r="P147" s="275"/>
      <c r="Q147" s="275"/>
      <c r="R147" s="275"/>
      <c r="T147" s="271"/>
      <c r="U147" s="274"/>
      <c r="V147" s="275"/>
      <c r="W147" s="275"/>
      <c r="X147" s="275"/>
    </row>
    <row r="148" spans="1:24" x14ac:dyDescent="0.25">
      <c r="A148" s="273"/>
      <c r="B148" s="271"/>
      <c r="C148" s="274"/>
      <c r="D148" s="275"/>
      <c r="E148" s="275"/>
      <c r="F148" s="275"/>
      <c r="G148" s="273"/>
      <c r="H148" s="271"/>
      <c r="I148" s="274"/>
      <c r="J148" s="275"/>
      <c r="K148" s="275"/>
      <c r="L148" s="275"/>
      <c r="M148" s="273"/>
      <c r="N148" s="271"/>
      <c r="O148" s="274"/>
      <c r="P148" s="275"/>
      <c r="Q148" s="275"/>
      <c r="R148" s="275"/>
      <c r="T148" s="271"/>
      <c r="U148" s="274"/>
      <c r="V148" s="275"/>
      <c r="W148" s="275"/>
      <c r="X148" s="275"/>
    </row>
    <row r="149" spans="1:24" x14ac:dyDescent="0.25">
      <c r="A149" s="273"/>
      <c r="B149" s="271"/>
      <c r="C149" s="274"/>
      <c r="D149" s="275"/>
      <c r="E149" s="275"/>
      <c r="F149" s="275"/>
      <c r="G149" s="273"/>
      <c r="H149" s="271"/>
      <c r="I149" s="274"/>
      <c r="J149" s="275"/>
      <c r="K149" s="275"/>
      <c r="L149" s="275"/>
      <c r="M149" s="273"/>
      <c r="N149" s="271"/>
      <c r="O149" s="274"/>
      <c r="P149" s="275"/>
      <c r="Q149" s="275"/>
      <c r="R149" s="275"/>
      <c r="T149" s="271"/>
      <c r="U149" s="274"/>
      <c r="V149" s="275"/>
      <c r="W149" s="275"/>
      <c r="X149" s="275"/>
    </row>
    <row r="150" spans="1:24" x14ac:dyDescent="0.25">
      <c r="A150" s="273"/>
      <c r="B150" s="271"/>
      <c r="C150" s="274"/>
      <c r="D150" s="275"/>
      <c r="E150" s="275"/>
      <c r="F150" s="275"/>
      <c r="G150" s="273"/>
      <c r="H150" s="271"/>
      <c r="I150" s="274"/>
      <c r="J150" s="275"/>
      <c r="K150" s="275"/>
      <c r="L150" s="275"/>
      <c r="M150" s="273"/>
      <c r="N150" s="271"/>
      <c r="O150" s="274"/>
      <c r="P150" s="275"/>
      <c r="Q150" s="275"/>
      <c r="R150" s="275"/>
      <c r="T150" s="271"/>
      <c r="U150" s="274"/>
      <c r="V150" s="275"/>
      <c r="W150" s="275"/>
      <c r="X150" s="275"/>
    </row>
    <row r="151" spans="1:24" x14ac:dyDescent="0.25">
      <c r="A151" s="273"/>
      <c r="B151" s="271"/>
      <c r="C151" s="274"/>
      <c r="D151" s="275"/>
      <c r="E151" s="275"/>
      <c r="F151" s="275"/>
      <c r="G151" s="273"/>
      <c r="H151" s="271"/>
      <c r="I151" s="274"/>
      <c r="J151" s="275"/>
      <c r="K151" s="275"/>
      <c r="L151" s="275"/>
      <c r="M151" s="273"/>
      <c r="N151" s="271"/>
      <c r="O151" s="274"/>
      <c r="P151" s="275"/>
      <c r="Q151" s="275"/>
      <c r="R151" s="275"/>
      <c r="T151" s="271"/>
      <c r="U151" s="274"/>
      <c r="V151" s="275"/>
      <c r="W151" s="275"/>
      <c r="X151" s="275"/>
    </row>
    <row r="152" spans="1:24" x14ac:dyDescent="0.25">
      <c r="A152" s="273"/>
      <c r="B152" s="271"/>
      <c r="C152" s="274"/>
      <c r="D152" s="275"/>
      <c r="E152" s="275"/>
      <c r="F152" s="275"/>
      <c r="G152" s="273"/>
      <c r="H152" s="271"/>
      <c r="I152" s="274"/>
      <c r="J152" s="275"/>
      <c r="K152" s="275"/>
      <c r="L152" s="275"/>
      <c r="M152" s="273"/>
      <c r="N152" s="271"/>
      <c r="O152" s="274"/>
      <c r="P152" s="275"/>
      <c r="Q152" s="275"/>
      <c r="R152" s="275"/>
      <c r="T152" s="271"/>
      <c r="U152" s="274"/>
      <c r="V152" s="275"/>
      <c r="W152" s="275"/>
      <c r="X152" s="275"/>
    </row>
    <row r="153" spans="1:24" x14ac:dyDescent="0.25">
      <c r="A153" s="273"/>
      <c r="B153" s="271"/>
      <c r="C153" s="274"/>
      <c r="D153" s="275"/>
      <c r="E153" s="275"/>
      <c r="F153" s="275"/>
      <c r="G153" s="273"/>
      <c r="H153" s="271"/>
      <c r="I153" s="274"/>
      <c r="J153" s="275"/>
      <c r="K153" s="275"/>
      <c r="L153" s="275"/>
      <c r="M153" s="273"/>
      <c r="N153" s="271"/>
      <c r="O153" s="274"/>
      <c r="P153" s="275"/>
      <c r="Q153" s="275"/>
      <c r="R153" s="275"/>
      <c r="T153" s="271"/>
      <c r="U153" s="274"/>
      <c r="V153" s="275"/>
      <c r="W153" s="275"/>
      <c r="X153" s="275"/>
    </row>
    <row r="154" spans="1:24" x14ac:dyDescent="0.25">
      <c r="A154" s="273"/>
      <c r="B154" s="271"/>
      <c r="C154" s="274"/>
      <c r="D154" s="275"/>
      <c r="E154" s="275"/>
      <c r="F154" s="275"/>
      <c r="G154" s="273"/>
      <c r="H154" s="271"/>
      <c r="I154" s="274"/>
      <c r="J154" s="275"/>
      <c r="K154" s="275"/>
      <c r="L154" s="275"/>
      <c r="M154" s="273"/>
      <c r="N154" s="271"/>
      <c r="O154" s="274"/>
      <c r="P154" s="275"/>
      <c r="Q154" s="275"/>
      <c r="R154" s="275"/>
      <c r="T154" s="271"/>
      <c r="U154" s="274"/>
      <c r="V154" s="275"/>
      <c r="W154" s="275"/>
      <c r="X154" s="275"/>
    </row>
    <row r="155" spans="1:24" x14ac:dyDescent="0.25">
      <c r="A155" s="273"/>
      <c r="B155" s="271"/>
      <c r="C155" s="274"/>
      <c r="D155" s="275"/>
      <c r="E155" s="275"/>
      <c r="F155" s="275"/>
      <c r="G155" s="273"/>
      <c r="H155" s="271"/>
      <c r="I155" s="274"/>
      <c r="J155" s="275"/>
      <c r="K155" s="275"/>
      <c r="L155" s="275"/>
      <c r="M155" s="273"/>
      <c r="N155" s="271"/>
      <c r="O155" s="274"/>
      <c r="P155" s="275"/>
      <c r="Q155" s="275"/>
      <c r="R155" s="275"/>
      <c r="T155" s="271"/>
      <c r="U155" s="274"/>
      <c r="V155" s="275"/>
      <c r="W155" s="275"/>
      <c r="X155" s="275"/>
    </row>
    <row r="156" spans="1:24" x14ac:dyDescent="0.25">
      <c r="A156" s="273"/>
      <c r="B156" s="271"/>
      <c r="C156" s="274"/>
      <c r="D156" s="275"/>
      <c r="E156" s="275"/>
      <c r="F156" s="275"/>
      <c r="G156" s="273"/>
      <c r="H156" s="271"/>
      <c r="I156" s="274"/>
      <c r="J156" s="275"/>
      <c r="K156" s="275"/>
      <c r="L156" s="275"/>
      <c r="M156" s="273"/>
      <c r="N156" s="271"/>
      <c r="O156" s="274"/>
      <c r="P156" s="275"/>
      <c r="Q156" s="275"/>
      <c r="R156" s="275"/>
      <c r="T156" s="271"/>
      <c r="U156" s="274"/>
      <c r="V156" s="275"/>
      <c r="W156" s="275"/>
      <c r="X156" s="275"/>
    </row>
    <row r="157" spans="1:24" x14ac:dyDescent="0.25">
      <c r="A157" s="273"/>
      <c r="B157" s="271"/>
      <c r="C157" s="274"/>
      <c r="D157" s="275"/>
      <c r="E157" s="275"/>
      <c r="F157" s="275"/>
      <c r="G157" s="273"/>
      <c r="H157" s="271"/>
      <c r="I157" s="274"/>
      <c r="J157" s="275"/>
      <c r="K157" s="275"/>
      <c r="L157" s="275"/>
      <c r="M157" s="273"/>
      <c r="N157" s="271"/>
      <c r="O157" s="274"/>
      <c r="P157" s="275"/>
      <c r="Q157" s="275"/>
      <c r="R157" s="275"/>
      <c r="T157" s="271"/>
      <c r="U157" s="274"/>
      <c r="V157" s="275"/>
      <c r="W157" s="275"/>
      <c r="X157" s="2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Kärkilyönnit</vt:lpstr>
      <vt:lpstr>Yleisö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2023-01-03T23:08:55Z</dcterms:modified>
</cp:coreProperties>
</file>